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Calcul" sheetId="1" r:id="rId1"/>
    <sheet name="ex_1_2015" sheetId="2" r:id="rId2"/>
    <sheet name="ex_1_2016" sheetId="3" r:id="rId3"/>
    <sheet name="ex_1_2017" sheetId="4" r:id="rId4"/>
    <sheet name="ex_1_2018" sheetId="5" r:id="rId5"/>
    <sheet name="ex_1_2019" sheetId="6" r:id="rId6"/>
    <sheet name="ex_2_2015" sheetId="7" r:id="rId7"/>
    <sheet name="ex_2_2019" sheetId="8" r:id="rId8"/>
    <sheet name="ex_3_2015" sheetId="9" r:id="rId9"/>
    <sheet name="ex_3_2019" sheetId="10" r:id="rId10"/>
  </sheets>
  <definedNames/>
  <calcPr fullCalcOnLoad="1"/>
</workbook>
</file>

<file path=xl/sharedStrings.xml><?xml version="1.0" encoding="utf-8"?>
<sst xmlns="http://schemas.openxmlformats.org/spreadsheetml/2006/main" count="417" uniqueCount="41">
  <si>
    <t>SAU porteur de DPU</t>
  </si>
  <si>
    <t>DPU de l'exploitant en €/ha</t>
  </si>
  <si>
    <t>DPU Moyen France en €/ha</t>
  </si>
  <si>
    <t>Taux Multiplicateur calculé</t>
  </si>
  <si>
    <t>268</t>
  </si>
  <si>
    <t>TOTAL DPU 2013</t>
  </si>
  <si>
    <t>Aides de références hors</t>
  </si>
  <si>
    <t>convergence</t>
  </si>
  <si>
    <t>Type de prime</t>
  </si>
  <si>
    <t>Moyen France/ha</t>
  </si>
  <si>
    <t>Multiplicateur</t>
  </si>
  <si>
    <t>Référence</t>
  </si>
  <si>
    <t xml:space="preserve">Détail des calculs </t>
  </si>
  <si>
    <t>Paiement vert</t>
  </si>
  <si>
    <t>Moyenne France 86€/ha x multiplicateur</t>
  </si>
  <si>
    <t>DPB (droit paiement de base)</t>
  </si>
  <si>
    <t>Moyenne France 135€/ha x multiplicateur</t>
  </si>
  <si>
    <t>Variable jusqu'en 2019</t>
  </si>
  <si>
    <t>Surprime forfaitaire (52 1ers Ha)</t>
  </si>
  <si>
    <t>Forfaitaire</t>
  </si>
  <si>
    <t>A modifier selon l'année</t>
  </si>
  <si>
    <t>Application de la convergence sur paiement vert et DPB</t>
  </si>
  <si>
    <t>taux convergence</t>
  </si>
  <si>
    <t>base nationale</t>
  </si>
  <si>
    <t>reste inconv.</t>
  </si>
  <si>
    <t>base référen.</t>
  </si>
  <si>
    <t>prime finale/ha</t>
  </si>
  <si>
    <t>Prime finale = pour paiement vert et DPB à (taux convergence*base nationale + taux inconvergence*référence exploitant)</t>
  </si>
  <si>
    <t>Prime découplée 1ers ha</t>
  </si>
  <si>
    <t>hectares</t>
  </si>
  <si>
    <t>sous total</t>
  </si>
  <si>
    <t>Prime découplée ha&gt;52ha</t>
  </si>
  <si>
    <t>Total primes découplées</t>
  </si>
  <si>
    <t>variation DPU par rapport à  2013</t>
  </si>
  <si>
    <t>300</t>
  </si>
  <si>
    <t>Moyenne France 121€/ha x multiplicateur</t>
  </si>
  <si>
    <t>Moyenne France 106€/ha x multiplicateur</t>
  </si>
  <si>
    <t>Moyenne France 92€/ha x multiplicateur</t>
  </si>
  <si>
    <t>180</t>
  </si>
  <si>
    <t>350</t>
  </si>
  <si>
    <t>Baisse à plafonner à 30 % !!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</si>
</sst>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%"/>
    <numFmt numFmtId="168" formatCode="0.00%"/>
  </numFmts>
  <fonts count="10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5" fontId="0" fillId="0" borderId="1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166" fontId="0" fillId="0" borderId="1" xfId="0" applyNumberFormat="1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horizontal="center" wrapText="1"/>
      <protection locked="0"/>
    </xf>
    <xf numFmtId="167" fontId="0" fillId="0" borderId="1" xfId="0" applyNumberFormat="1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164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 applyProtection="1">
      <alignment/>
      <protection locked="0"/>
    </xf>
    <xf numFmtId="168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left"/>
    </xf>
    <xf numFmtId="165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 wrapText="1"/>
    </xf>
    <xf numFmtId="164" fontId="0" fillId="0" borderId="1" xfId="0" applyBorder="1" applyAlignment="1" applyProtection="1">
      <alignment horizontal="right"/>
      <protection locked="0"/>
    </xf>
    <xf numFmtId="167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4" fontId="0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 vertical="center"/>
    </xf>
    <xf numFmtId="167" fontId="0" fillId="0" borderId="1" xfId="0" applyNumberFormat="1" applyFill="1" applyBorder="1" applyAlignment="1" applyProtection="1">
      <alignment horizontal="right"/>
      <protection locked="0"/>
    </xf>
    <xf numFmtId="166" fontId="0" fillId="2" borderId="1" xfId="0" applyNumberFormat="1" applyFill="1" applyBorder="1" applyAlignment="1">
      <alignment horizontal="right"/>
    </xf>
    <xf numFmtId="167" fontId="0" fillId="2" borderId="1" xfId="0" applyNumberFormat="1" applyFill="1" applyBorder="1" applyAlignment="1" applyProtection="1">
      <alignment horizontal="right"/>
      <protection/>
    </xf>
    <xf numFmtId="164" fontId="0" fillId="0" borderId="1" xfId="0" applyFont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center"/>
    </xf>
    <xf numFmtId="166" fontId="0" fillId="2" borderId="1" xfId="0" applyNumberFormat="1" applyFill="1" applyBorder="1" applyAlignment="1" applyProtection="1">
      <alignment horizontal="right"/>
      <protection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 vertical="center"/>
    </xf>
    <xf numFmtId="168" fontId="0" fillId="0" borderId="1" xfId="0" applyNumberFormat="1" applyBorder="1" applyAlignment="1">
      <alignment/>
    </xf>
    <xf numFmtId="164" fontId="1" fillId="0" borderId="1" xfId="0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123825</xdr:rowOff>
    </xdr:from>
    <xdr:to>
      <xdr:col>8</xdr:col>
      <xdr:colOff>38100</xdr:colOff>
      <xdr:row>3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352675" y="123825"/>
          <a:ext cx="4333875" cy="3905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/>
            <a:t>Calcul des aides découplées
Réforme PAC 2015</a:t>
          </a:r>
        </a:p>
      </xdr:txBody>
    </xdr:sp>
    <xdr:clientData/>
  </xdr:twoCellAnchor>
  <xdr:twoCellAnchor editAs="absolute">
    <xdr:from>
      <xdr:col>4</xdr:col>
      <xdr:colOff>476250</xdr:colOff>
      <xdr:row>5</xdr:row>
      <xdr:rowOff>123825</xdr:rowOff>
    </xdr:from>
    <xdr:to>
      <xdr:col>7</xdr:col>
      <xdr:colOff>676275</xdr:colOff>
      <xdr:row>8</xdr:row>
      <xdr:rowOff>180975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905250" y="933450"/>
          <a:ext cx="2590800" cy="866775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9000" rIns="9000" bIns="9000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On vous rappelle que nationalement: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- le DPB passerait de 135€/ha à 92 €/ha
- la surprime de 26€/ha à 103 €/ha 
- la convergence de +14 %/an (14% à 70%)
entre 2015 et 2019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104775</xdr:rowOff>
    </xdr:from>
    <xdr:to>
      <xdr:col>8</xdr:col>
      <xdr:colOff>38100</xdr:colOff>
      <xdr:row>3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352675" y="104775"/>
          <a:ext cx="4333875" cy="4095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Exemple 3 - Calcul des aides découplées
</a:t>
          </a:r>
          <a:r>
            <a:rPr lang="en-US" cap="none" sz="1400" b="1" i="0" u="sng" baseline="0">
              <a:latin typeface="Times New Roman"/>
              <a:ea typeface="Times New Roman"/>
              <a:cs typeface="Times New Roman"/>
            </a:rPr>
            <a:t>ANNEE 2019</a:t>
          </a:r>
        </a:p>
      </xdr:txBody>
    </xdr:sp>
    <xdr:clientData/>
  </xdr:twoCellAnchor>
  <xdr:twoCellAnchor editAs="absolute">
    <xdr:from>
      <xdr:col>4</xdr:col>
      <xdr:colOff>247650</xdr:colOff>
      <xdr:row>5</xdr:row>
      <xdr:rowOff>152400</xdr:rowOff>
    </xdr:from>
    <xdr:to>
      <xdr:col>7</xdr:col>
      <xdr:colOff>685800</xdr:colOff>
      <xdr:row>10</xdr:row>
      <xdr:rowOff>85725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676650" y="962025"/>
          <a:ext cx="2828925" cy="1104900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9000" rIns="9000" bIns="9000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Exemple N°3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Gros exploitants lait+céréales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Exploitant individuel  - 150 ha à 350 € la DPU
DPB passant nationalement de 135 à 92 €/ha et surprime de 26 à 103 €/ha entre 2015 et 2019
Convergence à </a:t>
          </a:r>
          <a:r>
            <a:rPr lang="en-US" cap="none" sz="1200" b="1" i="0" u="sng" baseline="0">
              <a:latin typeface="Times New Roman"/>
              <a:ea typeface="Times New Roman"/>
              <a:cs typeface="Times New Roman"/>
            </a:rPr>
            <a:t>14 % en 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123825</xdr:rowOff>
    </xdr:from>
    <xdr:to>
      <xdr:col>8</xdr:col>
      <xdr:colOff>38100</xdr:colOff>
      <xdr:row>3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352675" y="123825"/>
          <a:ext cx="4333875" cy="4191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Exemple 1 - Calcul des aides découplées
</a:t>
          </a:r>
          <a:r>
            <a:rPr lang="en-US" cap="none" sz="1400" b="1" i="0" u="sng" baseline="0">
              <a:latin typeface="Times New Roman"/>
              <a:ea typeface="Times New Roman"/>
              <a:cs typeface="Times New Roman"/>
            </a:rPr>
            <a:t>ANNEE 2015</a:t>
          </a:r>
        </a:p>
      </xdr:txBody>
    </xdr:sp>
    <xdr:clientData/>
  </xdr:twoCellAnchor>
  <xdr:twoCellAnchor editAs="absolute">
    <xdr:from>
      <xdr:col>4</xdr:col>
      <xdr:colOff>285750</xdr:colOff>
      <xdr:row>5</xdr:row>
      <xdr:rowOff>47625</xdr:rowOff>
    </xdr:from>
    <xdr:to>
      <xdr:col>7</xdr:col>
      <xdr:colOff>723900</xdr:colOff>
      <xdr:row>10</xdr:row>
      <xdr:rowOff>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714750" y="857250"/>
          <a:ext cx="2828925" cy="1123950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9000" rIns="9000" bIns="9000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Exemple N°1 France Agricole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N° 3507 – Octobre 2013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Exploitant individuel  - 80 ha à 300 € la DPU
DPB passant nationalement de 135 à 92 €/ha et surprime de 26 à 103 €/ha entre 2015 et 2019
Convergence à </a:t>
          </a:r>
          <a:r>
            <a:rPr lang="en-US" cap="none" sz="1200" b="1" i="0" u="sng" baseline="0">
              <a:latin typeface="Times New Roman"/>
              <a:ea typeface="Times New Roman"/>
              <a:cs typeface="Times New Roman"/>
            </a:rPr>
            <a:t>14 % en 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123825</xdr:rowOff>
    </xdr:from>
    <xdr:to>
      <xdr:col>8</xdr:col>
      <xdr:colOff>38100</xdr:colOff>
      <xdr:row>3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352675" y="123825"/>
          <a:ext cx="4333875" cy="3905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Exemple 1 - Calcul des aides découplées
</a:t>
          </a:r>
          <a:r>
            <a:rPr lang="en-US" cap="none" sz="1400" b="1" i="0" u="sng" baseline="0">
              <a:latin typeface="Times New Roman"/>
              <a:ea typeface="Times New Roman"/>
              <a:cs typeface="Times New Roman"/>
            </a:rPr>
            <a:t>ANNEE 2016</a:t>
          </a:r>
        </a:p>
      </xdr:txBody>
    </xdr:sp>
    <xdr:clientData/>
  </xdr:twoCellAnchor>
  <xdr:twoCellAnchor editAs="absolute">
    <xdr:from>
      <xdr:col>4</xdr:col>
      <xdr:colOff>285750</xdr:colOff>
      <xdr:row>5</xdr:row>
      <xdr:rowOff>28575</xdr:rowOff>
    </xdr:from>
    <xdr:to>
      <xdr:col>7</xdr:col>
      <xdr:colOff>723900</xdr:colOff>
      <xdr:row>9</xdr:row>
      <xdr:rowOff>142875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714750" y="838200"/>
          <a:ext cx="2828925" cy="1123950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9000" rIns="9000" bIns="9000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Exemple N°1 France Agricole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N° 3507 – Octobre 2013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Exploitant individuel  - 80 ha à 300 € la DPU
DPB passant nationalement de 135 à 92 €/ha et surprime de 26 à 103 €/ha entre 2015 et 2019
Convergence à 28</a:t>
          </a:r>
          <a:r>
            <a:rPr lang="en-US" cap="none" sz="1200" b="1" i="0" u="sng" baseline="0">
              <a:latin typeface="Times New Roman"/>
              <a:ea typeface="Times New Roman"/>
              <a:cs typeface="Times New Roman"/>
            </a:rPr>
            <a:t> % en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123825</xdr:rowOff>
    </xdr:from>
    <xdr:to>
      <xdr:col>8</xdr:col>
      <xdr:colOff>38100</xdr:colOff>
      <xdr:row>3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352675" y="123825"/>
          <a:ext cx="4333875" cy="4191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Exemple 1 -Calcul des aides découplées
</a:t>
          </a:r>
          <a:r>
            <a:rPr lang="en-US" cap="none" sz="1400" b="1" i="0" u="sng" baseline="0">
              <a:latin typeface="Times New Roman"/>
              <a:ea typeface="Times New Roman"/>
              <a:cs typeface="Times New Roman"/>
            </a:rPr>
            <a:t>ANNEE 2017</a:t>
          </a:r>
        </a:p>
      </xdr:txBody>
    </xdr:sp>
    <xdr:clientData/>
  </xdr:twoCellAnchor>
  <xdr:twoCellAnchor editAs="absolute">
    <xdr:from>
      <xdr:col>4</xdr:col>
      <xdr:colOff>257175</xdr:colOff>
      <xdr:row>4</xdr:row>
      <xdr:rowOff>133350</xdr:rowOff>
    </xdr:from>
    <xdr:to>
      <xdr:col>7</xdr:col>
      <xdr:colOff>695325</xdr:colOff>
      <xdr:row>9</xdr:row>
      <xdr:rowOff>85725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686175" y="781050"/>
          <a:ext cx="2828925" cy="1123950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9000" rIns="9000" bIns="9000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Exemple N°1 France Agricole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N° 3507 – Octobre 2013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Exploitant individuel  - 80 ha à 300 € la DPU
DPB passant nationalement de 135 à 92 €/ha et surprime de 26 à 103 €/ha entre 2015 et 2019
Convergence à 42</a:t>
          </a:r>
          <a:r>
            <a:rPr lang="en-US" cap="none" sz="1200" b="1" i="0" u="sng" baseline="0">
              <a:latin typeface="Times New Roman"/>
              <a:ea typeface="Times New Roman"/>
              <a:cs typeface="Times New Roman"/>
            </a:rPr>
            <a:t> % en 2017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123825</xdr:rowOff>
    </xdr:from>
    <xdr:to>
      <xdr:col>8</xdr:col>
      <xdr:colOff>38100</xdr:colOff>
      <xdr:row>3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352675" y="123825"/>
          <a:ext cx="4333875" cy="4191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Exemple 1 -Calcul des aides découplées
</a:t>
          </a:r>
          <a:r>
            <a:rPr lang="en-US" cap="none" sz="1400" b="1" i="0" u="sng" baseline="0">
              <a:latin typeface="Times New Roman"/>
              <a:ea typeface="Times New Roman"/>
              <a:cs typeface="Times New Roman"/>
            </a:rPr>
            <a:t>ANNEE 2018</a:t>
          </a:r>
        </a:p>
      </xdr:txBody>
    </xdr:sp>
    <xdr:clientData/>
  </xdr:twoCellAnchor>
  <xdr:twoCellAnchor editAs="absolute">
    <xdr:from>
      <xdr:col>4</xdr:col>
      <xdr:colOff>257175</xdr:colOff>
      <xdr:row>4</xdr:row>
      <xdr:rowOff>133350</xdr:rowOff>
    </xdr:from>
    <xdr:to>
      <xdr:col>7</xdr:col>
      <xdr:colOff>695325</xdr:colOff>
      <xdr:row>9</xdr:row>
      <xdr:rowOff>85725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686175" y="781050"/>
          <a:ext cx="2828925" cy="1123950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9000" rIns="9000" bIns="9000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Exemple N°1 France Agricole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N° 3507 – Octobre 2013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Exploitant individuel  - 80 ha à 300 € la DPU
DPB passant nationalement de 135 à 92 €/ha et surprime de 26 à 103 €/ha entre 2015 et 2019
Convergence à 56</a:t>
          </a:r>
          <a:r>
            <a:rPr lang="en-US" cap="none" sz="1200" b="1" i="0" u="sng" baseline="0">
              <a:latin typeface="Times New Roman"/>
              <a:ea typeface="Times New Roman"/>
              <a:cs typeface="Times New Roman"/>
            </a:rPr>
            <a:t> % en 2018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123825</xdr:rowOff>
    </xdr:from>
    <xdr:to>
      <xdr:col>8</xdr:col>
      <xdr:colOff>38100</xdr:colOff>
      <xdr:row>3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352675" y="123825"/>
          <a:ext cx="4333875" cy="4191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Exemple 1 -Calcul des aides découplées
</a:t>
          </a:r>
          <a:r>
            <a:rPr lang="en-US" cap="none" sz="1400" b="1" i="0" u="sng" baseline="0">
              <a:latin typeface="Times New Roman"/>
              <a:ea typeface="Times New Roman"/>
              <a:cs typeface="Times New Roman"/>
            </a:rPr>
            <a:t>ANNEE 2019</a:t>
          </a:r>
        </a:p>
      </xdr:txBody>
    </xdr:sp>
    <xdr:clientData/>
  </xdr:twoCellAnchor>
  <xdr:twoCellAnchor editAs="absolute">
    <xdr:from>
      <xdr:col>4</xdr:col>
      <xdr:colOff>257175</xdr:colOff>
      <xdr:row>4</xdr:row>
      <xdr:rowOff>133350</xdr:rowOff>
    </xdr:from>
    <xdr:to>
      <xdr:col>7</xdr:col>
      <xdr:colOff>695325</xdr:colOff>
      <xdr:row>9</xdr:row>
      <xdr:rowOff>85725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686175" y="781050"/>
          <a:ext cx="2828925" cy="1123950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9000" rIns="9000" bIns="9000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Exemple N°1 France Agricole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N° 3507 – Octobre 2013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Exploitant individuel  - 80 ha à 300 € la DPU
DPB passant nationalement de 135 à 92 €/ha et surprime de 26 à 103 €/ha entre 2015 et 2019
Convergence à </a:t>
          </a:r>
          <a:r>
            <a:rPr lang="en-US" cap="none" sz="1200" b="1" i="0" u="sng" baseline="0">
              <a:latin typeface="Times New Roman"/>
              <a:ea typeface="Times New Roman"/>
              <a:cs typeface="Times New Roman"/>
            </a:rPr>
            <a:t>70 % en 2019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123825</xdr:rowOff>
    </xdr:from>
    <xdr:to>
      <xdr:col>8</xdr:col>
      <xdr:colOff>38100</xdr:colOff>
      <xdr:row>3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352675" y="123825"/>
          <a:ext cx="4333875" cy="4191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Exemple 2 - Calcul des aides découplées
</a:t>
          </a:r>
          <a:r>
            <a:rPr lang="en-US" cap="none" sz="1400" b="1" i="0" u="sng" baseline="0">
              <a:latin typeface="Times New Roman"/>
              <a:ea typeface="Times New Roman"/>
              <a:cs typeface="Times New Roman"/>
            </a:rPr>
            <a:t>ANNEE 2015</a:t>
          </a:r>
        </a:p>
      </xdr:txBody>
    </xdr:sp>
    <xdr:clientData/>
  </xdr:twoCellAnchor>
  <xdr:twoCellAnchor editAs="absolute">
    <xdr:from>
      <xdr:col>5</xdr:col>
      <xdr:colOff>295275</xdr:colOff>
      <xdr:row>5</xdr:row>
      <xdr:rowOff>76200</xdr:rowOff>
    </xdr:from>
    <xdr:to>
      <xdr:col>8</xdr:col>
      <xdr:colOff>752475</xdr:colOff>
      <xdr:row>9</xdr:row>
      <xdr:rowOff>152400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4572000" y="885825"/>
          <a:ext cx="2828925" cy="1085850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9000" rIns="9000" bIns="9000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Exemple N°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2 Petit agriculteur peu primes
(herbe + production animale peu primé)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Exploitant individuel  - 42 ha à 180 € la DPU
DPB passant nationalement de 135 à 92 €/ha et surprime de 26 à 103 €/ha entre 2015 et 2019
Convergence à </a:t>
          </a:r>
          <a:r>
            <a:rPr lang="en-US" cap="none" sz="1200" b="1" i="0" u="sng" baseline="0">
              <a:latin typeface="Times New Roman"/>
              <a:ea typeface="Times New Roman"/>
              <a:cs typeface="Times New Roman"/>
            </a:rPr>
            <a:t>14 % en 2015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104775</xdr:rowOff>
    </xdr:from>
    <xdr:to>
      <xdr:col>8</xdr:col>
      <xdr:colOff>38100</xdr:colOff>
      <xdr:row>3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352675" y="104775"/>
          <a:ext cx="4333875" cy="4095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Exemple 2 - Calcul des aides découplées
</a:t>
          </a:r>
          <a:r>
            <a:rPr lang="en-US" cap="none" sz="1400" b="1" i="0" u="sng" baseline="0">
              <a:latin typeface="Times New Roman"/>
              <a:ea typeface="Times New Roman"/>
              <a:cs typeface="Times New Roman"/>
            </a:rPr>
            <a:t>ANNEE 2019</a:t>
          </a:r>
        </a:p>
      </xdr:txBody>
    </xdr:sp>
    <xdr:clientData/>
  </xdr:twoCellAnchor>
  <xdr:twoCellAnchor editAs="absolute">
    <xdr:from>
      <xdr:col>4</xdr:col>
      <xdr:colOff>352425</xdr:colOff>
      <xdr:row>4</xdr:row>
      <xdr:rowOff>133350</xdr:rowOff>
    </xdr:from>
    <xdr:to>
      <xdr:col>7</xdr:col>
      <xdr:colOff>790575</xdr:colOff>
      <xdr:row>9</xdr:row>
      <xdr:rowOff>66675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781425" y="781050"/>
          <a:ext cx="2828925" cy="1104900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9000" rIns="9000" bIns="9000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Exemple N°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2 Petit agriculteur peu primes
(herbe + production animale peu primé)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Exploitant individuel  - 42 ha à 180 € la DPU
DPB passant nationalement de 135 à 92 €/ha et surprime de 26 à 103 €/ha entre 2015 et 2019
Convergence à </a:t>
          </a:r>
          <a:r>
            <a:rPr lang="en-US" cap="none" sz="1200" b="1" i="0" u="sng" baseline="0">
              <a:latin typeface="Times New Roman"/>
              <a:ea typeface="Times New Roman"/>
              <a:cs typeface="Times New Roman"/>
            </a:rPr>
            <a:t>70% en 2019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123825</xdr:rowOff>
    </xdr:from>
    <xdr:to>
      <xdr:col>8</xdr:col>
      <xdr:colOff>38100</xdr:colOff>
      <xdr:row>3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352675" y="123825"/>
          <a:ext cx="4333875" cy="4191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Exemple 3 - Calcul des aides découplées
</a:t>
          </a:r>
          <a:r>
            <a:rPr lang="en-US" cap="none" sz="1400" b="1" i="0" u="sng" baseline="0">
              <a:latin typeface="Times New Roman"/>
              <a:ea typeface="Times New Roman"/>
              <a:cs typeface="Times New Roman"/>
            </a:rPr>
            <a:t>ANNEE 2015</a:t>
          </a:r>
        </a:p>
      </xdr:txBody>
    </xdr:sp>
    <xdr:clientData/>
  </xdr:twoCellAnchor>
  <xdr:twoCellAnchor editAs="absolute">
    <xdr:from>
      <xdr:col>4</xdr:col>
      <xdr:colOff>161925</xdr:colOff>
      <xdr:row>6</xdr:row>
      <xdr:rowOff>57150</xdr:rowOff>
    </xdr:from>
    <xdr:to>
      <xdr:col>7</xdr:col>
      <xdr:colOff>600075</xdr:colOff>
      <xdr:row>10</xdr:row>
      <xdr:rowOff>142875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590925" y="1028700"/>
          <a:ext cx="2828925" cy="1095375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9000" rIns="9000" bIns="9000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Exemple N°3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Gros exploitants lait+céréales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Exploitant individuel  - 150 ha à 350 € la DPU
DPB passant nationalement de 135 à 92 €/ha et surprime de 26 à 103 €/ha entre 2015 et 2019
Convergence à </a:t>
          </a:r>
          <a:r>
            <a:rPr lang="en-US" cap="none" sz="1200" b="1" i="0" u="sng" baseline="0">
              <a:latin typeface="Times New Roman"/>
              <a:ea typeface="Times New Roman"/>
              <a:cs typeface="Times New Roman"/>
            </a:rPr>
            <a:t>14 % en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9"/>
  <sheetViews>
    <sheetView workbookViewId="0" topLeftCell="A4">
      <selection activeCell="J29" sqref="J29"/>
    </sheetView>
  </sheetViews>
  <sheetFormatPr defaultColWidth="11.421875" defaultRowHeight="12.75"/>
  <cols>
    <col min="1" max="3" width="11.57421875" style="0" customWidth="1"/>
    <col min="4" max="4" width="16.7109375" style="0" customWidth="1"/>
    <col min="5" max="5" width="12.7109375" style="0" customWidth="1"/>
    <col min="6" max="7" width="11.57421875" style="0" customWidth="1"/>
    <col min="8" max="8" width="12.421875" style="0" customWidth="1"/>
    <col min="9" max="16384" width="11.57421875" style="0" customWidth="1"/>
  </cols>
  <sheetData>
    <row r="3" ht="12.75"/>
    <row r="7" spans="1:7" ht="38.25">
      <c r="A7" s="1" t="s">
        <v>0</v>
      </c>
      <c r="B7" s="1" t="s">
        <v>1</v>
      </c>
      <c r="C7" s="1" t="s">
        <v>2</v>
      </c>
      <c r="D7" s="1" t="s">
        <v>3</v>
      </c>
      <c r="E7" s="2"/>
      <c r="F7" s="2"/>
      <c r="G7" s="3"/>
    </row>
    <row r="8" spans="1:7" ht="12.75">
      <c r="A8" s="4"/>
      <c r="B8" s="5"/>
      <c r="C8" s="1" t="s">
        <v>4</v>
      </c>
      <c r="D8" s="6">
        <f>B8/C8</f>
        <v>0</v>
      </c>
      <c r="E8" s="7"/>
      <c r="F8" s="7"/>
      <c r="G8" s="3"/>
    </row>
    <row r="9" spans="1:6" ht="15.75">
      <c r="A9" s="8" t="s">
        <v>5</v>
      </c>
      <c r="B9" s="8"/>
      <c r="C9" s="9">
        <f>A8*B8</f>
        <v>0</v>
      </c>
      <c r="D9" s="10"/>
      <c r="E9" s="10"/>
      <c r="F9" s="10"/>
    </row>
    <row r="11" spans="1:4" ht="15" customHeight="1">
      <c r="A11" s="11" t="s">
        <v>6</v>
      </c>
      <c r="B11" s="11"/>
      <c r="C11" s="11"/>
      <c r="D11" s="12" t="s">
        <v>7</v>
      </c>
    </row>
    <row r="13" spans="1:9" ht="13.5" customHeight="1">
      <c r="A13" s="13" t="s">
        <v>8</v>
      </c>
      <c r="B13" s="13"/>
      <c r="C13" s="13"/>
      <c r="D13" s="1" t="s">
        <v>9</v>
      </c>
      <c r="E13" s="1" t="s">
        <v>10</v>
      </c>
      <c r="F13" s="1" t="s">
        <v>11</v>
      </c>
      <c r="G13" s="14" t="s">
        <v>12</v>
      </c>
      <c r="H13" s="14"/>
      <c r="I13" s="14"/>
    </row>
    <row r="14" spans="1:9" ht="12.75" customHeight="1">
      <c r="A14" s="15" t="s">
        <v>13</v>
      </c>
      <c r="B14" s="15"/>
      <c r="C14" s="15"/>
      <c r="D14" s="16">
        <v>86</v>
      </c>
      <c r="E14" s="17">
        <f>D8</f>
        <v>0</v>
      </c>
      <c r="F14" s="18">
        <f>D14*E14</f>
        <v>0</v>
      </c>
      <c r="G14" s="14" t="s">
        <v>14</v>
      </c>
      <c r="H14" s="14"/>
      <c r="I14" s="14"/>
    </row>
    <row r="15" spans="1:11" ht="12.75" customHeight="1">
      <c r="A15" s="15" t="s">
        <v>15</v>
      </c>
      <c r="B15" s="15"/>
      <c r="C15" s="15"/>
      <c r="D15" s="16"/>
      <c r="E15" s="17">
        <f>D8</f>
        <v>0</v>
      </c>
      <c r="F15" s="18">
        <f>D15*E15</f>
        <v>0</v>
      </c>
      <c r="G15" s="14" t="s">
        <v>16</v>
      </c>
      <c r="H15" s="14"/>
      <c r="I15" s="14"/>
      <c r="J15" s="19" t="s">
        <v>17</v>
      </c>
      <c r="K15" s="19"/>
    </row>
    <row r="16" spans="1:9" ht="12.75" customHeight="1">
      <c r="A16" s="15" t="s">
        <v>18</v>
      </c>
      <c r="B16" s="15"/>
      <c r="C16" s="15"/>
      <c r="D16" s="16"/>
      <c r="E16" s="20" t="s">
        <v>19</v>
      </c>
      <c r="F16" s="18">
        <f>D16</f>
        <v>0</v>
      </c>
      <c r="G16" s="19" t="s">
        <v>20</v>
      </c>
      <c r="H16" s="19"/>
      <c r="I16" s="19"/>
    </row>
    <row r="19" spans="1:6" ht="15">
      <c r="A19" s="21" t="s">
        <v>21</v>
      </c>
      <c r="B19" s="21"/>
      <c r="C19" s="21"/>
      <c r="D19" s="21"/>
      <c r="E19" s="21"/>
      <c r="F19" s="21"/>
    </row>
    <row r="21" spans="1:8" ht="12.75">
      <c r="A21" s="22"/>
      <c r="B21" s="22"/>
      <c r="C21" s="22"/>
      <c r="D21" s="23" t="s">
        <v>22</v>
      </c>
      <c r="E21" s="24" t="s">
        <v>23</v>
      </c>
      <c r="F21" s="24" t="s">
        <v>24</v>
      </c>
      <c r="G21" s="24" t="s">
        <v>25</v>
      </c>
      <c r="H21" s="23" t="s">
        <v>26</v>
      </c>
    </row>
    <row r="22" spans="1:11" ht="12.75" customHeight="1">
      <c r="A22" s="25" t="s">
        <v>13</v>
      </c>
      <c r="B22" s="25"/>
      <c r="C22" s="25"/>
      <c r="D22" s="26"/>
      <c r="E22" s="27">
        <f>D14</f>
        <v>86</v>
      </c>
      <c r="F22" s="28">
        <f>1-D22</f>
        <v>1</v>
      </c>
      <c r="G22" s="27">
        <f>F14</f>
        <v>0</v>
      </c>
      <c r="H22" s="18">
        <f>D22*E22+F22*G22</f>
        <v>0</v>
      </c>
      <c r="I22" s="29" t="s">
        <v>27</v>
      </c>
      <c r="J22" s="29"/>
      <c r="K22" s="29"/>
    </row>
    <row r="23" spans="1:11" ht="12.75" customHeight="1">
      <c r="A23" s="15" t="s">
        <v>15</v>
      </c>
      <c r="B23" s="15"/>
      <c r="C23" s="15"/>
      <c r="D23" s="30">
        <f>D22</f>
        <v>0</v>
      </c>
      <c r="E23" s="27">
        <f>D15</f>
        <v>0</v>
      </c>
      <c r="F23" s="28">
        <f>1-D23</f>
        <v>1</v>
      </c>
      <c r="G23" s="27">
        <f>F15</f>
        <v>0</v>
      </c>
      <c r="H23" s="18">
        <f>D23*E23+F23*G23</f>
        <v>0</v>
      </c>
      <c r="I23" s="29"/>
      <c r="J23" s="29"/>
      <c r="K23" s="29"/>
    </row>
    <row r="24" spans="1:11" ht="12.75" customHeight="1">
      <c r="A24" s="15" t="s">
        <v>18</v>
      </c>
      <c r="B24" s="15"/>
      <c r="C24" s="15"/>
      <c r="D24" s="31" t="s">
        <v>19</v>
      </c>
      <c r="E24" s="32">
        <f>D16</f>
        <v>0</v>
      </c>
      <c r="F24" s="33" t="s">
        <v>19</v>
      </c>
      <c r="G24" s="34" t="s">
        <v>19</v>
      </c>
      <c r="H24" s="18">
        <f>E24</f>
        <v>0</v>
      </c>
      <c r="I24" s="29"/>
      <c r="J24" s="29"/>
      <c r="K24" s="29"/>
    </row>
    <row r="25" spans="6:12" ht="12.75">
      <c r="F25" s="35" t="s">
        <v>28</v>
      </c>
      <c r="G25" s="35"/>
      <c r="H25" s="18">
        <f>H22+H23+H24</f>
        <v>0</v>
      </c>
      <c r="I25" s="24">
        <f>IF(A8&gt;52,52,A8)</f>
        <v>0</v>
      </c>
      <c r="J25" s="24" t="s">
        <v>29</v>
      </c>
      <c r="K25" s="18">
        <f>H25*I25</f>
        <v>0</v>
      </c>
      <c r="L25" s="24" t="s">
        <v>30</v>
      </c>
    </row>
    <row r="26" spans="6:12" ht="12.75">
      <c r="F26" s="19" t="s">
        <v>31</v>
      </c>
      <c r="G26" s="19"/>
      <c r="H26" s="18">
        <f>H22+H23</f>
        <v>0</v>
      </c>
      <c r="I26" s="24">
        <f>IF(A8&gt;52,A8-52,0)</f>
        <v>0</v>
      </c>
      <c r="J26" s="24" t="s">
        <v>29</v>
      </c>
      <c r="K26" s="18">
        <f>H26*I26</f>
        <v>0</v>
      </c>
      <c r="L26" s="24" t="s">
        <v>30</v>
      </c>
    </row>
    <row r="27" spans="6:8" ht="12.75">
      <c r="F27" s="19" t="s">
        <v>32</v>
      </c>
      <c r="G27" s="19"/>
      <c r="H27" s="18">
        <f>K25+K26</f>
        <v>0</v>
      </c>
    </row>
    <row r="29" spans="7:10" ht="14.25">
      <c r="G29" s="19" t="s">
        <v>33</v>
      </c>
      <c r="H29" s="19"/>
      <c r="I29" s="19"/>
      <c r="J29" s="36" t="e">
        <f>-(C9-H27)/C9</f>
        <v>#DIV/0!</v>
      </c>
    </row>
  </sheetData>
  <sheetProtection sheet="1"/>
  <mergeCells count="20">
    <mergeCell ref="A9:B9"/>
    <mergeCell ref="A11:C11"/>
    <mergeCell ref="A13:C13"/>
    <mergeCell ref="G13:I13"/>
    <mergeCell ref="A14:C14"/>
    <mergeCell ref="G14:I14"/>
    <mergeCell ref="A15:C15"/>
    <mergeCell ref="G15:I15"/>
    <mergeCell ref="J15:K15"/>
    <mergeCell ref="A16:C16"/>
    <mergeCell ref="G16:I16"/>
    <mergeCell ref="A19:F19"/>
    <mergeCell ref="A22:C22"/>
    <mergeCell ref="I22:K24"/>
    <mergeCell ref="A23:C23"/>
    <mergeCell ref="A24:C24"/>
    <mergeCell ref="F25:G25"/>
    <mergeCell ref="F26:G26"/>
    <mergeCell ref="F27:G27"/>
    <mergeCell ref="G29:I2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L29"/>
  <sheetViews>
    <sheetView workbookViewId="0" topLeftCell="A1">
      <selection activeCell="L29" sqref="L29"/>
    </sheetView>
  </sheetViews>
  <sheetFormatPr defaultColWidth="11.421875" defaultRowHeight="12.75"/>
  <cols>
    <col min="1" max="3" width="11.57421875" style="0" customWidth="1"/>
    <col min="4" max="4" width="16.7109375" style="0" customWidth="1"/>
    <col min="5" max="5" width="12.7109375" style="0" customWidth="1"/>
    <col min="6" max="7" width="11.57421875" style="0" customWidth="1"/>
    <col min="8" max="8" width="12.421875" style="0" customWidth="1"/>
    <col min="9" max="16384" width="11.57421875" style="0" customWidth="1"/>
  </cols>
  <sheetData>
    <row r="1" ht="12.75"/>
    <row r="7" spans="1:6" ht="38.25">
      <c r="A7" s="1" t="s">
        <v>0</v>
      </c>
      <c r="B7" s="1" t="s">
        <v>1</v>
      </c>
      <c r="C7" s="1" t="s">
        <v>2</v>
      </c>
      <c r="D7" s="1" t="s">
        <v>3</v>
      </c>
      <c r="E7" s="2"/>
      <c r="F7" s="2"/>
    </row>
    <row r="8" spans="1:7" ht="12.75">
      <c r="A8" s="4">
        <v>150</v>
      </c>
      <c r="B8" s="5" t="s">
        <v>39</v>
      </c>
      <c r="C8" s="1" t="s">
        <v>4</v>
      </c>
      <c r="D8" s="6">
        <f>B8/C8</f>
        <v>1.3059701492537314</v>
      </c>
      <c r="E8" s="7"/>
      <c r="F8" s="7"/>
      <c r="G8" s="3"/>
    </row>
    <row r="9" spans="1:6" ht="15.75">
      <c r="A9" s="37" t="s">
        <v>5</v>
      </c>
      <c r="B9" s="37"/>
      <c r="C9" s="9">
        <f>A8*B8</f>
        <v>52500</v>
      </c>
      <c r="D9" s="10"/>
      <c r="E9" s="10"/>
      <c r="F9" s="10"/>
    </row>
    <row r="11" spans="1:4" ht="15" customHeight="1">
      <c r="A11" s="11" t="s">
        <v>6</v>
      </c>
      <c r="B11" s="11"/>
      <c r="C11" s="11"/>
      <c r="D11" s="12" t="s">
        <v>7</v>
      </c>
    </row>
    <row r="13" spans="1:9" ht="13.5" customHeight="1">
      <c r="A13" s="13" t="s">
        <v>8</v>
      </c>
      <c r="B13" s="13"/>
      <c r="C13" s="13"/>
      <c r="D13" s="1" t="s">
        <v>9</v>
      </c>
      <c r="E13" s="1" t="s">
        <v>10</v>
      </c>
      <c r="F13" s="1" t="s">
        <v>11</v>
      </c>
      <c r="G13" s="14" t="s">
        <v>12</v>
      </c>
      <c r="H13" s="14"/>
      <c r="I13" s="14"/>
    </row>
    <row r="14" spans="1:9" ht="12.75" customHeight="1">
      <c r="A14" s="15" t="s">
        <v>13</v>
      </c>
      <c r="B14" s="15"/>
      <c r="C14" s="15"/>
      <c r="D14" s="16">
        <v>86</v>
      </c>
      <c r="E14" s="17">
        <f>D8</f>
        <v>1.3059701492537314</v>
      </c>
      <c r="F14" s="18">
        <f>D14*E14</f>
        <v>112.3134328358209</v>
      </c>
      <c r="G14" s="14" t="s">
        <v>14</v>
      </c>
      <c r="H14" s="14"/>
      <c r="I14" s="14"/>
    </row>
    <row r="15" spans="1:9" ht="12.75" customHeight="1">
      <c r="A15" s="15" t="s">
        <v>15</v>
      </c>
      <c r="B15" s="15"/>
      <c r="C15" s="15"/>
      <c r="D15" s="16">
        <v>92</v>
      </c>
      <c r="E15" s="17">
        <f>D8</f>
        <v>1.3059701492537314</v>
      </c>
      <c r="F15" s="18">
        <f>D15*E15</f>
        <v>120.1492537313433</v>
      </c>
      <c r="G15" s="14" t="s">
        <v>37</v>
      </c>
      <c r="H15" s="14"/>
      <c r="I15" s="14"/>
    </row>
    <row r="16" spans="1:9" ht="12.75" customHeight="1">
      <c r="A16" s="15" t="s">
        <v>18</v>
      </c>
      <c r="B16" s="15"/>
      <c r="C16" s="15"/>
      <c r="D16" s="16">
        <v>103</v>
      </c>
      <c r="E16" s="20" t="s">
        <v>19</v>
      </c>
      <c r="F16" s="18">
        <f>D16</f>
        <v>103</v>
      </c>
      <c r="G16" s="19" t="s">
        <v>20</v>
      </c>
      <c r="H16" s="19"/>
      <c r="I16" s="19"/>
    </row>
    <row r="19" spans="1:6" ht="15">
      <c r="A19" s="21" t="s">
        <v>21</v>
      </c>
      <c r="B19" s="21"/>
      <c r="C19" s="21"/>
      <c r="D19" s="21"/>
      <c r="E19" s="21"/>
      <c r="F19" s="21"/>
    </row>
    <row r="21" spans="1:8" ht="12.75">
      <c r="A21" s="22"/>
      <c r="B21" s="22"/>
      <c r="C21" s="22"/>
      <c r="D21" s="23" t="s">
        <v>22</v>
      </c>
      <c r="E21" s="24" t="s">
        <v>23</v>
      </c>
      <c r="F21" s="24" t="s">
        <v>24</v>
      </c>
      <c r="G21" s="24" t="s">
        <v>25</v>
      </c>
      <c r="H21" s="23" t="s">
        <v>26</v>
      </c>
    </row>
    <row r="22" spans="1:11" ht="12.75" customHeight="1">
      <c r="A22" s="25" t="s">
        <v>13</v>
      </c>
      <c r="B22" s="25"/>
      <c r="C22" s="25"/>
      <c r="D22" s="26">
        <v>0.7</v>
      </c>
      <c r="E22" s="27">
        <f>D14</f>
        <v>86</v>
      </c>
      <c r="F22" s="28">
        <f>1-D22</f>
        <v>0.30000000000000004</v>
      </c>
      <c r="G22" s="27">
        <f>F14</f>
        <v>112.3134328358209</v>
      </c>
      <c r="H22" s="18">
        <f>D22*E22+F22*G22</f>
        <v>93.89402985074628</v>
      </c>
      <c r="I22" s="29" t="s">
        <v>27</v>
      </c>
      <c r="J22" s="29"/>
      <c r="K22" s="29"/>
    </row>
    <row r="23" spans="1:11" ht="12.75" customHeight="1">
      <c r="A23" s="15" t="s">
        <v>15</v>
      </c>
      <c r="B23" s="15"/>
      <c r="C23" s="15"/>
      <c r="D23" s="30">
        <f>D22</f>
        <v>0.7</v>
      </c>
      <c r="E23" s="27">
        <f>D15</f>
        <v>92</v>
      </c>
      <c r="F23" s="28">
        <f>1-D23</f>
        <v>0.30000000000000004</v>
      </c>
      <c r="G23" s="27">
        <f>F15</f>
        <v>120.1492537313433</v>
      </c>
      <c r="H23" s="18">
        <f>D23*E23+F23*G23</f>
        <v>100.44477611940299</v>
      </c>
      <c r="I23" s="29"/>
      <c r="J23" s="29"/>
      <c r="K23" s="29"/>
    </row>
    <row r="24" spans="1:11" ht="12.75" customHeight="1">
      <c r="A24" s="15" t="s">
        <v>18</v>
      </c>
      <c r="B24" s="15"/>
      <c r="C24" s="15"/>
      <c r="D24" s="31" t="s">
        <v>19</v>
      </c>
      <c r="E24" s="32">
        <f>D16</f>
        <v>103</v>
      </c>
      <c r="F24" s="33" t="s">
        <v>19</v>
      </c>
      <c r="G24" s="34" t="s">
        <v>19</v>
      </c>
      <c r="H24" s="18">
        <f>E24</f>
        <v>103</v>
      </c>
      <c r="I24" s="29"/>
      <c r="J24" s="29"/>
      <c r="K24" s="29"/>
    </row>
    <row r="25" spans="6:12" ht="12.75">
      <c r="F25" s="35" t="s">
        <v>28</v>
      </c>
      <c r="G25" s="35"/>
      <c r="H25" s="18">
        <f>H22+H23+H24</f>
        <v>297.3388059701493</v>
      </c>
      <c r="I25" s="24">
        <f>IF(A8&gt;52,52,A8)</f>
        <v>52</v>
      </c>
      <c r="J25" s="24" t="s">
        <v>29</v>
      </c>
      <c r="K25" s="18">
        <f>H25*I25</f>
        <v>15461.617910447763</v>
      </c>
      <c r="L25" s="24" t="s">
        <v>30</v>
      </c>
    </row>
    <row r="26" spans="6:12" ht="12.75">
      <c r="F26" s="19" t="s">
        <v>31</v>
      </c>
      <c r="G26" s="19"/>
      <c r="H26" s="18">
        <f>H22+H23</f>
        <v>194.33880597014928</v>
      </c>
      <c r="I26" s="24">
        <f>IF(A8&gt;52,A8-52,0)</f>
        <v>98</v>
      </c>
      <c r="J26" s="24" t="s">
        <v>29</v>
      </c>
      <c r="K26" s="18">
        <f>H26*I26</f>
        <v>19045.20298507463</v>
      </c>
      <c r="L26" s="24" t="s">
        <v>30</v>
      </c>
    </row>
    <row r="27" spans="6:8" ht="12.75">
      <c r="F27" s="19" t="s">
        <v>32</v>
      </c>
      <c r="G27" s="19"/>
      <c r="H27" s="18">
        <f>K25+K26</f>
        <v>34506.820895522396</v>
      </c>
    </row>
    <row r="29" spans="4:10" ht="19.5">
      <c r="D29" s="38" t="s">
        <v>40</v>
      </c>
      <c r="E29" s="38"/>
      <c r="F29" s="38"/>
      <c r="G29" s="19" t="s">
        <v>33</v>
      </c>
      <c r="H29" s="19"/>
      <c r="I29" s="19"/>
      <c r="J29" s="36">
        <f>-(C9-H27)/C9</f>
        <v>-0.3427272210376686</v>
      </c>
    </row>
  </sheetData>
  <sheetProtection selectLockedCells="1" selectUnlockedCells="1"/>
  <mergeCells count="20">
    <mergeCell ref="A9:B9"/>
    <mergeCell ref="A11:C11"/>
    <mergeCell ref="A13:C13"/>
    <mergeCell ref="G13:I13"/>
    <mergeCell ref="A14:C14"/>
    <mergeCell ref="G14:I14"/>
    <mergeCell ref="A15:C15"/>
    <mergeCell ref="G15:I15"/>
    <mergeCell ref="A16:C16"/>
    <mergeCell ref="G16:I16"/>
    <mergeCell ref="A19:F19"/>
    <mergeCell ref="A22:C22"/>
    <mergeCell ref="I22:K24"/>
    <mergeCell ref="A23:C23"/>
    <mergeCell ref="A24:C24"/>
    <mergeCell ref="F25:G25"/>
    <mergeCell ref="F26:G26"/>
    <mergeCell ref="F27:G27"/>
    <mergeCell ref="D29:F29"/>
    <mergeCell ref="G29:I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L29"/>
  <sheetViews>
    <sheetView tabSelected="1" workbookViewId="0" topLeftCell="A1">
      <selection activeCell="A8" sqref="A8"/>
    </sheetView>
  </sheetViews>
  <sheetFormatPr defaultColWidth="11.421875" defaultRowHeight="12.75"/>
  <cols>
    <col min="1" max="3" width="11.57421875" style="0" customWidth="1"/>
    <col min="4" max="4" width="16.7109375" style="0" customWidth="1"/>
    <col min="5" max="5" width="12.7109375" style="0" customWidth="1"/>
    <col min="6" max="7" width="11.57421875" style="0" customWidth="1"/>
    <col min="8" max="8" width="12.421875" style="0" customWidth="1"/>
    <col min="9" max="16384" width="11.57421875" style="0" customWidth="1"/>
  </cols>
  <sheetData>
    <row r="7" spans="1:7" ht="38.25">
      <c r="A7" s="1" t="s">
        <v>0</v>
      </c>
      <c r="B7" s="1" t="s">
        <v>1</v>
      </c>
      <c r="C7" s="1" t="s">
        <v>2</v>
      </c>
      <c r="D7" s="1" t="s">
        <v>3</v>
      </c>
      <c r="E7" s="2"/>
      <c r="F7" s="2"/>
      <c r="G7" s="3"/>
    </row>
    <row r="8" spans="1:7" ht="12.75">
      <c r="A8" s="4">
        <v>80</v>
      </c>
      <c r="B8" s="5" t="s">
        <v>34</v>
      </c>
      <c r="C8" s="1" t="s">
        <v>4</v>
      </c>
      <c r="D8" s="6">
        <f>B8/C8</f>
        <v>1.1194029850746268</v>
      </c>
      <c r="E8" s="7"/>
      <c r="F8" s="7"/>
      <c r="G8" s="3"/>
    </row>
    <row r="9" spans="1:6" ht="15.75">
      <c r="A9" s="8" t="s">
        <v>5</v>
      </c>
      <c r="B9" s="8"/>
      <c r="C9" s="9">
        <f>A8*B8</f>
        <v>24000</v>
      </c>
      <c r="E9" s="10"/>
      <c r="F9" s="10"/>
    </row>
    <row r="11" spans="1:4" ht="15" customHeight="1">
      <c r="A11" s="11" t="s">
        <v>6</v>
      </c>
      <c r="B11" s="11"/>
      <c r="C11" s="11"/>
      <c r="D11" s="12" t="s">
        <v>7</v>
      </c>
    </row>
    <row r="13" spans="1:9" ht="13.5" customHeight="1">
      <c r="A13" s="13" t="s">
        <v>8</v>
      </c>
      <c r="B13" s="13"/>
      <c r="C13" s="13"/>
      <c r="D13" s="1" t="s">
        <v>9</v>
      </c>
      <c r="E13" s="1" t="s">
        <v>10</v>
      </c>
      <c r="F13" s="1" t="s">
        <v>11</v>
      </c>
      <c r="G13" s="14" t="s">
        <v>12</v>
      </c>
      <c r="H13" s="14"/>
      <c r="I13" s="14"/>
    </row>
    <row r="14" spans="1:9" ht="12.75" customHeight="1">
      <c r="A14" s="15" t="s">
        <v>13</v>
      </c>
      <c r="B14" s="15"/>
      <c r="C14" s="15"/>
      <c r="D14" s="16">
        <v>86</v>
      </c>
      <c r="E14" s="17">
        <f>D8</f>
        <v>1.1194029850746268</v>
      </c>
      <c r="F14" s="18">
        <f>D14*E14</f>
        <v>96.26865671641791</v>
      </c>
      <c r="G14" s="14" t="s">
        <v>14</v>
      </c>
      <c r="H14" s="14"/>
      <c r="I14" s="14"/>
    </row>
    <row r="15" spans="1:9" ht="12.75" customHeight="1">
      <c r="A15" s="15" t="s">
        <v>15</v>
      </c>
      <c r="B15" s="15"/>
      <c r="C15" s="15"/>
      <c r="D15" s="16">
        <v>135</v>
      </c>
      <c r="E15" s="17">
        <f>D8</f>
        <v>1.1194029850746268</v>
      </c>
      <c r="F15" s="18">
        <f>D15*E15</f>
        <v>151.1194029850746</v>
      </c>
      <c r="G15" s="14" t="s">
        <v>16</v>
      </c>
      <c r="H15" s="14"/>
      <c r="I15" s="14"/>
    </row>
    <row r="16" spans="1:9" ht="12.75" customHeight="1">
      <c r="A16" s="15" t="s">
        <v>18</v>
      </c>
      <c r="B16" s="15"/>
      <c r="C16" s="15"/>
      <c r="D16" s="16">
        <v>26</v>
      </c>
      <c r="E16" s="20" t="s">
        <v>19</v>
      </c>
      <c r="F16" s="18">
        <f>D16</f>
        <v>26</v>
      </c>
      <c r="G16" s="19" t="s">
        <v>20</v>
      </c>
      <c r="H16" s="19"/>
      <c r="I16" s="19"/>
    </row>
    <row r="19" spans="1:6" ht="15">
      <c r="A19" s="21" t="s">
        <v>21</v>
      </c>
      <c r="B19" s="21"/>
      <c r="C19" s="21"/>
      <c r="D19" s="21"/>
      <c r="E19" s="21"/>
      <c r="F19" s="21"/>
    </row>
    <row r="21" spans="1:8" ht="12.75">
      <c r="A21" s="22"/>
      <c r="B21" s="22"/>
      <c r="C21" s="22"/>
      <c r="D21" s="23" t="s">
        <v>22</v>
      </c>
      <c r="E21" s="24" t="s">
        <v>23</v>
      </c>
      <c r="F21" s="24" t="s">
        <v>24</v>
      </c>
      <c r="G21" s="24" t="s">
        <v>25</v>
      </c>
      <c r="H21" s="23" t="s">
        <v>26</v>
      </c>
    </row>
    <row r="22" spans="1:11" ht="12.75" customHeight="1">
      <c r="A22" s="25" t="s">
        <v>13</v>
      </c>
      <c r="B22" s="25"/>
      <c r="C22" s="25"/>
      <c r="D22" s="26">
        <v>0.14</v>
      </c>
      <c r="E22" s="27">
        <f>D14</f>
        <v>86</v>
      </c>
      <c r="F22" s="28">
        <f>1-D22</f>
        <v>0.86</v>
      </c>
      <c r="G22" s="27">
        <f>F14</f>
        <v>96.26865671641791</v>
      </c>
      <c r="H22" s="18">
        <f>D22*E22+F22*G22</f>
        <v>94.83104477611941</v>
      </c>
      <c r="I22" s="29" t="s">
        <v>27</v>
      </c>
      <c r="J22" s="29"/>
      <c r="K22" s="29"/>
    </row>
    <row r="23" spans="1:11" ht="12.75" customHeight="1">
      <c r="A23" s="15" t="s">
        <v>15</v>
      </c>
      <c r="B23" s="15"/>
      <c r="C23" s="15"/>
      <c r="D23" s="30">
        <f>D22</f>
        <v>0.14</v>
      </c>
      <c r="E23" s="27">
        <f>D15</f>
        <v>135</v>
      </c>
      <c r="F23" s="28">
        <f>1-D23</f>
        <v>0.86</v>
      </c>
      <c r="G23" s="27">
        <f>F15</f>
        <v>151.1194029850746</v>
      </c>
      <c r="H23" s="18">
        <f>D23*E23+F23*G23</f>
        <v>148.86268656716416</v>
      </c>
      <c r="I23" s="29"/>
      <c r="J23" s="29"/>
      <c r="K23" s="29"/>
    </row>
    <row r="24" spans="1:11" ht="12.75" customHeight="1">
      <c r="A24" s="15" t="s">
        <v>18</v>
      </c>
      <c r="B24" s="15"/>
      <c r="C24" s="15"/>
      <c r="D24" s="31" t="s">
        <v>19</v>
      </c>
      <c r="E24" s="32">
        <f>D16</f>
        <v>26</v>
      </c>
      <c r="F24" s="33" t="s">
        <v>19</v>
      </c>
      <c r="G24" s="34" t="s">
        <v>19</v>
      </c>
      <c r="H24" s="18">
        <f>E24</f>
        <v>26</v>
      </c>
      <c r="I24" s="29"/>
      <c r="J24" s="29"/>
      <c r="K24" s="29"/>
    </row>
    <row r="25" spans="6:12" ht="12.75">
      <c r="F25" s="35" t="s">
        <v>28</v>
      </c>
      <c r="G25" s="35"/>
      <c r="H25" s="18">
        <f>H22+H23+H24</f>
        <v>269.69373134328356</v>
      </c>
      <c r="I25" s="24">
        <f>IF(A8&gt;52,52,A8)</f>
        <v>52</v>
      </c>
      <c r="J25" s="24" t="s">
        <v>29</v>
      </c>
      <c r="K25" s="18">
        <f>H25*I25</f>
        <v>14024.074029850744</v>
      </c>
      <c r="L25" s="24" t="s">
        <v>30</v>
      </c>
    </row>
    <row r="26" spans="6:12" ht="12.75">
      <c r="F26" s="19" t="s">
        <v>31</v>
      </c>
      <c r="G26" s="19"/>
      <c r="H26" s="18">
        <f>H22+H23</f>
        <v>243.69373134328356</v>
      </c>
      <c r="I26" s="24">
        <f>IF(A8&gt;52,A8-52,0)</f>
        <v>28</v>
      </c>
      <c r="J26" s="24" t="s">
        <v>29</v>
      </c>
      <c r="K26" s="18">
        <f>H26*I26</f>
        <v>6823.424477611939</v>
      </c>
      <c r="L26" s="24" t="s">
        <v>30</v>
      </c>
    </row>
    <row r="27" spans="6:8" ht="12.75">
      <c r="F27" s="19" t="s">
        <v>32</v>
      </c>
      <c r="G27" s="19"/>
      <c r="H27" s="18">
        <f>K25+K26</f>
        <v>20847.498507462682</v>
      </c>
    </row>
    <row r="29" spans="7:10" ht="14.25">
      <c r="G29" s="19" t="s">
        <v>33</v>
      </c>
      <c r="H29" s="19"/>
      <c r="I29" s="19"/>
      <c r="J29" s="36">
        <f>-(C9-H27)/C9</f>
        <v>-0.1313542288557216</v>
      </c>
    </row>
    <row r="31" ht="14.25"/>
  </sheetData>
  <sheetProtection sheet="1" selectLockedCells="1"/>
  <mergeCells count="19">
    <mergeCell ref="A9:B9"/>
    <mergeCell ref="A11:C11"/>
    <mergeCell ref="A13:C13"/>
    <mergeCell ref="G13:I13"/>
    <mergeCell ref="A14:C14"/>
    <mergeCell ref="G14:I14"/>
    <mergeCell ref="A15:C15"/>
    <mergeCell ref="G15:I15"/>
    <mergeCell ref="A16:C16"/>
    <mergeCell ref="G16:I16"/>
    <mergeCell ref="A19:F19"/>
    <mergeCell ref="A22:C22"/>
    <mergeCell ref="I22:K24"/>
    <mergeCell ref="A23:C23"/>
    <mergeCell ref="A24:C24"/>
    <mergeCell ref="F25:G25"/>
    <mergeCell ref="F26:G26"/>
    <mergeCell ref="F27:G27"/>
    <mergeCell ref="G29:I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29"/>
  <sheetViews>
    <sheetView workbookViewId="0" topLeftCell="A1">
      <selection activeCell="G15" sqref="G15"/>
    </sheetView>
  </sheetViews>
  <sheetFormatPr defaultColWidth="11.421875" defaultRowHeight="12.75"/>
  <cols>
    <col min="1" max="3" width="11.57421875" style="0" customWidth="1"/>
    <col min="4" max="4" width="16.7109375" style="0" customWidth="1"/>
    <col min="5" max="5" width="12.7109375" style="0" customWidth="1"/>
    <col min="6" max="7" width="11.57421875" style="0" customWidth="1"/>
    <col min="8" max="8" width="12.421875" style="0" customWidth="1"/>
    <col min="9" max="16384" width="11.57421875" style="0" customWidth="1"/>
  </cols>
  <sheetData>
    <row r="3" ht="12.75"/>
    <row r="7" spans="1:7" ht="38.25">
      <c r="A7" s="1" t="s">
        <v>0</v>
      </c>
      <c r="B7" s="1" t="s">
        <v>1</v>
      </c>
      <c r="C7" s="1" t="s">
        <v>2</v>
      </c>
      <c r="D7" s="1" t="s">
        <v>3</v>
      </c>
      <c r="E7" s="2"/>
      <c r="F7" s="2"/>
      <c r="G7" s="3"/>
    </row>
    <row r="8" spans="1:7" ht="12.75">
      <c r="A8" s="4">
        <f>ex_1_2015!A8</f>
        <v>80</v>
      </c>
      <c r="B8" s="4">
        <f>ex_1_2015!B8</f>
        <v>0</v>
      </c>
      <c r="C8" s="1" t="s">
        <v>4</v>
      </c>
      <c r="D8" s="6">
        <f>B8/C8</f>
        <v>1.1194029850746268</v>
      </c>
      <c r="E8" s="7"/>
      <c r="F8" s="7"/>
      <c r="G8" s="3"/>
    </row>
    <row r="9" spans="1:6" ht="15.75">
      <c r="A9" s="8" t="s">
        <v>5</v>
      </c>
      <c r="B9" s="8"/>
      <c r="C9" s="9">
        <f>ex_1_2015!C9</f>
        <v>24000</v>
      </c>
      <c r="E9" s="10"/>
      <c r="F9" s="10"/>
    </row>
    <row r="11" spans="1:4" ht="15" customHeight="1">
      <c r="A11" s="11" t="s">
        <v>6</v>
      </c>
      <c r="B11" s="11"/>
      <c r="C11" s="11"/>
      <c r="D11" s="12" t="s">
        <v>7</v>
      </c>
    </row>
    <row r="13" spans="1:9" ht="13.5" customHeight="1">
      <c r="A13" s="13" t="s">
        <v>8</v>
      </c>
      <c r="B13" s="13"/>
      <c r="C13" s="13"/>
      <c r="D13" s="1" t="s">
        <v>9</v>
      </c>
      <c r="E13" s="1" t="s">
        <v>10</v>
      </c>
      <c r="F13" s="1" t="s">
        <v>11</v>
      </c>
      <c r="G13" s="14" t="s">
        <v>12</v>
      </c>
      <c r="H13" s="14"/>
      <c r="I13" s="14"/>
    </row>
    <row r="14" spans="1:9" ht="12.75" customHeight="1">
      <c r="A14" s="15" t="s">
        <v>13</v>
      </c>
      <c r="B14" s="15"/>
      <c r="C14" s="15"/>
      <c r="D14" s="16">
        <v>86</v>
      </c>
      <c r="E14" s="17">
        <f>D8</f>
        <v>1.1194029850746268</v>
      </c>
      <c r="F14" s="18">
        <f>D14*E14</f>
        <v>96.26865671641791</v>
      </c>
      <c r="G14" s="14" t="s">
        <v>14</v>
      </c>
      <c r="H14" s="14"/>
      <c r="I14" s="14"/>
    </row>
    <row r="15" spans="1:9" ht="12.75" customHeight="1">
      <c r="A15" s="15" t="s">
        <v>15</v>
      </c>
      <c r="B15" s="15"/>
      <c r="C15" s="15"/>
      <c r="D15" s="16">
        <v>121</v>
      </c>
      <c r="E15" s="17">
        <f>D8</f>
        <v>1.1194029850746268</v>
      </c>
      <c r="F15" s="18">
        <f>D15*E15</f>
        <v>135.44776119402985</v>
      </c>
      <c r="G15" s="14" t="s">
        <v>35</v>
      </c>
      <c r="H15" s="14"/>
      <c r="I15" s="14"/>
    </row>
    <row r="16" spans="1:9" ht="12.75" customHeight="1">
      <c r="A16" s="15" t="s">
        <v>18</v>
      </c>
      <c r="B16" s="15"/>
      <c r="C16" s="15"/>
      <c r="D16" s="16">
        <v>52</v>
      </c>
      <c r="E16" s="20" t="s">
        <v>19</v>
      </c>
      <c r="F16" s="18">
        <f>D16</f>
        <v>52</v>
      </c>
      <c r="G16" s="19" t="s">
        <v>20</v>
      </c>
      <c r="H16" s="19"/>
      <c r="I16" s="19"/>
    </row>
    <row r="19" spans="1:6" ht="15">
      <c r="A19" s="21" t="s">
        <v>21</v>
      </c>
      <c r="B19" s="21"/>
      <c r="C19" s="21"/>
      <c r="D19" s="21"/>
      <c r="E19" s="21"/>
      <c r="F19" s="21"/>
    </row>
    <row r="21" spans="1:8" ht="12.75">
      <c r="A21" s="22"/>
      <c r="B21" s="22"/>
      <c r="C21" s="22"/>
      <c r="D21" s="23" t="s">
        <v>22</v>
      </c>
      <c r="E21" s="24" t="s">
        <v>23</v>
      </c>
      <c r="F21" s="24" t="s">
        <v>24</v>
      </c>
      <c r="G21" s="24" t="s">
        <v>25</v>
      </c>
      <c r="H21" s="23" t="s">
        <v>26</v>
      </c>
    </row>
    <row r="22" spans="1:11" ht="12.75" customHeight="1">
      <c r="A22" s="25" t="s">
        <v>13</v>
      </c>
      <c r="B22" s="25"/>
      <c r="C22" s="25"/>
      <c r="D22" s="26">
        <v>0.28</v>
      </c>
      <c r="E22" s="27">
        <f>D14</f>
        <v>86</v>
      </c>
      <c r="F22" s="28">
        <f>1-D22</f>
        <v>0.72</v>
      </c>
      <c r="G22" s="27">
        <f>F14</f>
        <v>96.26865671641791</v>
      </c>
      <c r="H22" s="18">
        <f>D22*E22+F22*G22</f>
        <v>93.39343283582089</v>
      </c>
      <c r="I22" s="29" t="s">
        <v>27</v>
      </c>
      <c r="J22" s="29"/>
      <c r="K22" s="29"/>
    </row>
    <row r="23" spans="1:11" ht="12.75" customHeight="1">
      <c r="A23" s="15" t="s">
        <v>15</v>
      </c>
      <c r="B23" s="15"/>
      <c r="C23" s="15"/>
      <c r="D23" s="30">
        <f>D22</f>
        <v>0.28</v>
      </c>
      <c r="E23" s="27">
        <f>D15</f>
        <v>121</v>
      </c>
      <c r="F23" s="28">
        <f>1-D23</f>
        <v>0.72</v>
      </c>
      <c r="G23" s="27">
        <f>F15</f>
        <v>135.44776119402985</v>
      </c>
      <c r="H23" s="18">
        <f>D23*E23+F23*G23</f>
        <v>131.40238805970148</v>
      </c>
      <c r="I23" s="29"/>
      <c r="J23" s="29"/>
      <c r="K23" s="29"/>
    </row>
    <row r="24" spans="1:11" ht="12.75" customHeight="1">
      <c r="A24" s="15" t="s">
        <v>18</v>
      </c>
      <c r="B24" s="15"/>
      <c r="C24" s="15"/>
      <c r="D24" s="31" t="s">
        <v>19</v>
      </c>
      <c r="E24" s="32">
        <f>D16</f>
        <v>52</v>
      </c>
      <c r="F24" s="33" t="s">
        <v>19</v>
      </c>
      <c r="G24" s="34" t="s">
        <v>19</v>
      </c>
      <c r="H24" s="18">
        <f>E24</f>
        <v>52</v>
      </c>
      <c r="I24" s="29"/>
      <c r="J24" s="29"/>
      <c r="K24" s="29"/>
    </row>
    <row r="25" spans="6:12" ht="12.75">
      <c r="F25" s="35" t="s">
        <v>28</v>
      </c>
      <c r="G25" s="35"/>
      <c r="H25" s="18">
        <f>H22+H23+H24</f>
        <v>276.79582089552235</v>
      </c>
      <c r="I25" s="24">
        <f>IF(A8&gt;52,52,A8)</f>
        <v>52</v>
      </c>
      <c r="J25" s="24" t="s">
        <v>29</v>
      </c>
      <c r="K25" s="18">
        <f>H25*I25</f>
        <v>14393.382686567162</v>
      </c>
      <c r="L25" s="24" t="s">
        <v>30</v>
      </c>
    </row>
    <row r="26" spans="6:12" ht="12.75">
      <c r="F26" s="19" t="s">
        <v>31</v>
      </c>
      <c r="G26" s="19"/>
      <c r="H26" s="18">
        <f>H22+H23</f>
        <v>224.79582089552235</v>
      </c>
      <c r="I26" s="24">
        <f>IF(A8&gt;52,A8-52,0)</f>
        <v>28</v>
      </c>
      <c r="J26" s="24" t="s">
        <v>29</v>
      </c>
      <c r="K26" s="18">
        <f>H26*I26</f>
        <v>6294.282985074626</v>
      </c>
      <c r="L26" s="24" t="s">
        <v>30</v>
      </c>
    </row>
    <row r="27" spans="6:8" ht="12.75">
      <c r="F27" s="19" t="s">
        <v>32</v>
      </c>
      <c r="G27" s="19"/>
      <c r="H27" s="18">
        <f>K25+K26</f>
        <v>20687.665671641786</v>
      </c>
    </row>
    <row r="29" spans="7:10" ht="14.25">
      <c r="G29" s="19" t="s">
        <v>33</v>
      </c>
      <c r="H29" s="19"/>
      <c r="I29" s="19"/>
      <c r="J29" s="36">
        <f>-(C9-H27)/C9</f>
        <v>-0.13801393034825893</v>
      </c>
    </row>
    <row r="31" ht="14.25"/>
  </sheetData>
  <sheetProtection sheet="1" selectLockedCells="1"/>
  <mergeCells count="19">
    <mergeCell ref="A9:B9"/>
    <mergeCell ref="A11:C11"/>
    <mergeCell ref="A13:C13"/>
    <mergeCell ref="G13:I13"/>
    <mergeCell ref="A14:C14"/>
    <mergeCell ref="G14:I14"/>
    <mergeCell ref="A15:C15"/>
    <mergeCell ref="G15:I15"/>
    <mergeCell ref="A16:C16"/>
    <mergeCell ref="G16:I16"/>
    <mergeCell ref="A19:F19"/>
    <mergeCell ref="A22:C22"/>
    <mergeCell ref="I22:K24"/>
    <mergeCell ref="A23:C23"/>
    <mergeCell ref="A24:C24"/>
    <mergeCell ref="F25:G25"/>
    <mergeCell ref="F26:G26"/>
    <mergeCell ref="F27:G27"/>
    <mergeCell ref="G29:I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L29"/>
  <sheetViews>
    <sheetView workbookViewId="0" topLeftCell="A1">
      <selection activeCell="B8" sqref="B8"/>
    </sheetView>
  </sheetViews>
  <sheetFormatPr defaultColWidth="11.421875" defaultRowHeight="12.75"/>
  <cols>
    <col min="1" max="3" width="11.57421875" style="0" customWidth="1"/>
    <col min="4" max="4" width="16.7109375" style="0" customWidth="1"/>
    <col min="5" max="5" width="12.7109375" style="0" customWidth="1"/>
    <col min="6" max="7" width="11.57421875" style="0" customWidth="1"/>
    <col min="8" max="8" width="12.421875" style="0" customWidth="1"/>
    <col min="9" max="16384" width="11.57421875" style="0" customWidth="1"/>
  </cols>
  <sheetData>
    <row r="7" spans="1:7" ht="38.25">
      <c r="A7" s="1" t="s">
        <v>0</v>
      </c>
      <c r="B7" s="1" t="s">
        <v>1</v>
      </c>
      <c r="C7" s="1" t="s">
        <v>2</v>
      </c>
      <c r="D7" s="1" t="s">
        <v>3</v>
      </c>
      <c r="E7" s="2"/>
      <c r="F7" s="2"/>
      <c r="G7" s="3"/>
    </row>
    <row r="8" spans="1:7" ht="12.75">
      <c r="A8" s="4">
        <f>ex_1_2016!A8</f>
        <v>80</v>
      </c>
      <c r="B8" s="4">
        <f>ex_1_2016!B8</f>
        <v>0</v>
      </c>
      <c r="C8" s="1" t="s">
        <v>4</v>
      </c>
      <c r="D8" s="6">
        <f>B8/C8</f>
        <v>1.1194029850746268</v>
      </c>
      <c r="E8" s="7"/>
      <c r="F8" s="7"/>
      <c r="G8" s="3"/>
    </row>
    <row r="9" spans="1:6" ht="15.75">
      <c r="A9" s="8" t="s">
        <v>5</v>
      </c>
      <c r="B9" s="8"/>
      <c r="C9" s="9">
        <f>ex_1_2016!C9</f>
        <v>24000</v>
      </c>
      <c r="D9" s="10"/>
      <c r="E9" s="10"/>
      <c r="F9" s="10"/>
    </row>
    <row r="11" spans="1:4" ht="15" customHeight="1">
      <c r="A11" s="11" t="s">
        <v>6</v>
      </c>
      <c r="B11" s="11"/>
      <c r="C11" s="11"/>
      <c r="D11" s="12" t="s">
        <v>7</v>
      </c>
    </row>
    <row r="13" spans="1:9" ht="13.5" customHeight="1">
      <c r="A13" s="13" t="s">
        <v>8</v>
      </c>
      <c r="B13" s="13"/>
      <c r="C13" s="13"/>
      <c r="D13" s="1" t="s">
        <v>9</v>
      </c>
      <c r="E13" s="1" t="s">
        <v>10</v>
      </c>
      <c r="F13" s="1" t="s">
        <v>11</v>
      </c>
      <c r="G13" s="14" t="s">
        <v>12</v>
      </c>
      <c r="H13" s="14"/>
      <c r="I13" s="14"/>
    </row>
    <row r="14" spans="1:9" ht="12.75" customHeight="1">
      <c r="A14" s="15" t="s">
        <v>13</v>
      </c>
      <c r="B14" s="15"/>
      <c r="C14" s="15"/>
      <c r="D14" s="16">
        <v>86</v>
      </c>
      <c r="E14" s="17">
        <f>D8</f>
        <v>1.1194029850746268</v>
      </c>
      <c r="F14" s="18">
        <f>D14*E14</f>
        <v>96.26865671641791</v>
      </c>
      <c r="G14" s="14" t="s">
        <v>14</v>
      </c>
      <c r="H14" s="14"/>
      <c r="I14" s="14"/>
    </row>
    <row r="15" spans="1:9" ht="12.75" customHeight="1">
      <c r="A15" s="15" t="s">
        <v>15</v>
      </c>
      <c r="B15" s="15"/>
      <c r="C15" s="15"/>
      <c r="D15" s="16">
        <v>106</v>
      </c>
      <c r="E15" s="17">
        <f>D8</f>
        <v>1.1194029850746268</v>
      </c>
      <c r="F15" s="18">
        <f>D15*E15</f>
        <v>118.65671641791043</v>
      </c>
      <c r="G15" s="14" t="s">
        <v>36</v>
      </c>
      <c r="H15" s="14"/>
      <c r="I15" s="14"/>
    </row>
    <row r="16" spans="1:9" ht="12.75" customHeight="1">
      <c r="A16" s="15" t="s">
        <v>18</v>
      </c>
      <c r="B16" s="15"/>
      <c r="C16" s="15"/>
      <c r="D16" s="16">
        <v>77</v>
      </c>
      <c r="E16" s="20" t="s">
        <v>19</v>
      </c>
      <c r="F16" s="18">
        <f>D16</f>
        <v>77</v>
      </c>
      <c r="G16" s="19" t="s">
        <v>20</v>
      </c>
      <c r="H16" s="19"/>
      <c r="I16" s="19"/>
    </row>
    <row r="19" spans="1:6" ht="15">
      <c r="A19" s="21" t="s">
        <v>21</v>
      </c>
      <c r="B19" s="21"/>
      <c r="C19" s="21"/>
      <c r="D19" s="21"/>
      <c r="E19" s="21"/>
      <c r="F19" s="21"/>
    </row>
    <row r="21" spans="1:8" ht="12.75">
      <c r="A21" s="22"/>
      <c r="B21" s="22"/>
      <c r="C21" s="22"/>
      <c r="D21" s="23" t="s">
        <v>22</v>
      </c>
      <c r="E21" s="24" t="s">
        <v>23</v>
      </c>
      <c r="F21" s="24" t="s">
        <v>24</v>
      </c>
      <c r="G21" s="24" t="s">
        <v>25</v>
      </c>
      <c r="H21" s="23" t="s">
        <v>26</v>
      </c>
    </row>
    <row r="22" spans="1:11" ht="12.75" customHeight="1">
      <c r="A22" s="25" t="s">
        <v>13</v>
      </c>
      <c r="B22" s="25"/>
      <c r="C22" s="25"/>
      <c r="D22" s="26">
        <v>0.42</v>
      </c>
      <c r="E22" s="27">
        <f>D14</f>
        <v>86</v>
      </c>
      <c r="F22" s="28">
        <f>1-D22</f>
        <v>0.5800000000000001</v>
      </c>
      <c r="G22" s="27">
        <f>F14</f>
        <v>96.26865671641791</v>
      </c>
      <c r="H22" s="18">
        <f>D22*E22+F22*G22</f>
        <v>91.9558208955224</v>
      </c>
      <c r="I22" s="29" t="s">
        <v>27</v>
      </c>
      <c r="J22" s="29"/>
      <c r="K22" s="29"/>
    </row>
    <row r="23" spans="1:11" ht="12.75" customHeight="1">
      <c r="A23" s="15" t="s">
        <v>15</v>
      </c>
      <c r="B23" s="15"/>
      <c r="C23" s="15"/>
      <c r="D23" s="30">
        <f>D22</f>
        <v>0.42</v>
      </c>
      <c r="E23" s="27">
        <f>D15</f>
        <v>106</v>
      </c>
      <c r="F23" s="28">
        <f>1-D23</f>
        <v>0.5800000000000001</v>
      </c>
      <c r="G23" s="27">
        <f>F15</f>
        <v>118.65671641791043</v>
      </c>
      <c r="H23" s="18">
        <f>D23*E23+F23*G23</f>
        <v>113.34089552238805</v>
      </c>
      <c r="I23" s="29"/>
      <c r="J23" s="29"/>
      <c r="K23" s="29"/>
    </row>
    <row r="24" spans="1:11" ht="12.75" customHeight="1">
      <c r="A24" s="15" t="s">
        <v>18</v>
      </c>
      <c r="B24" s="15"/>
      <c r="C24" s="15"/>
      <c r="D24" s="31" t="s">
        <v>19</v>
      </c>
      <c r="E24" s="32">
        <f>D16</f>
        <v>77</v>
      </c>
      <c r="F24" s="33" t="s">
        <v>19</v>
      </c>
      <c r="G24" s="34" t="s">
        <v>19</v>
      </c>
      <c r="H24" s="18">
        <f>E24</f>
        <v>77</v>
      </c>
      <c r="I24" s="29"/>
      <c r="J24" s="29"/>
      <c r="K24" s="29"/>
    </row>
    <row r="25" spans="6:12" ht="12.75">
      <c r="F25" s="35" t="s">
        <v>28</v>
      </c>
      <c r="G25" s="35"/>
      <c r="H25" s="18">
        <f>H22+H23+H24</f>
        <v>282.29671641791043</v>
      </c>
      <c r="I25" s="24">
        <f>IF(A8&gt;52,52,A8)</f>
        <v>52</v>
      </c>
      <c r="J25" s="24" t="s">
        <v>29</v>
      </c>
      <c r="K25" s="18">
        <f>H25*I25</f>
        <v>14679.429253731343</v>
      </c>
      <c r="L25" s="24" t="s">
        <v>30</v>
      </c>
    </row>
    <row r="26" spans="6:12" ht="12.75">
      <c r="F26" s="19" t="s">
        <v>31</v>
      </c>
      <c r="G26" s="19"/>
      <c r="H26" s="18">
        <f>H22+H23</f>
        <v>205.29671641791043</v>
      </c>
      <c r="I26" s="24">
        <f>IF(A8&gt;52,A8-52,0)</f>
        <v>28</v>
      </c>
      <c r="J26" s="24" t="s">
        <v>29</v>
      </c>
      <c r="K26" s="18">
        <f>H26*I26</f>
        <v>5748.308059701492</v>
      </c>
      <c r="L26" s="24" t="s">
        <v>30</v>
      </c>
    </row>
    <row r="27" spans="6:8" ht="12.75">
      <c r="F27" s="19" t="s">
        <v>32</v>
      </c>
      <c r="G27" s="19"/>
      <c r="H27" s="18">
        <f>K25+K26</f>
        <v>20427.737313432837</v>
      </c>
    </row>
    <row r="29" spans="7:10" ht="14.25">
      <c r="G29" s="19" t="s">
        <v>33</v>
      </c>
      <c r="H29" s="19"/>
      <c r="I29" s="19"/>
      <c r="J29" s="36">
        <f>-(C9-H27)/C9</f>
        <v>-0.1488442786069651</v>
      </c>
    </row>
  </sheetData>
  <sheetProtection sheet="1" selectLockedCells="1"/>
  <mergeCells count="19">
    <mergeCell ref="A9:B9"/>
    <mergeCell ref="A11:C11"/>
    <mergeCell ref="A13:C13"/>
    <mergeCell ref="G13:I13"/>
    <mergeCell ref="A14:C14"/>
    <mergeCell ref="G14:I14"/>
    <mergeCell ref="A15:C15"/>
    <mergeCell ref="G15:I15"/>
    <mergeCell ref="A16:C16"/>
    <mergeCell ref="G16:I16"/>
    <mergeCell ref="A19:F19"/>
    <mergeCell ref="A22:C22"/>
    <mergeCell ref="I22:K24"/>
    <mergeCell ref="A23:C23"/>
    <mergeCell ref="A24:C24"/>
    <mergeCell ref="F25:G25"/>
    <mergeCell ref="F26:G26"/>
    <mergeCell ref="F27:G27"/>
    <mergeCell ref="G29:I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L29"/>
  <sheetViews>
    <sheetView workbookViewId="0" topLeftCell="A1">
      <selection activeCell="A9" sqref="A9"/>
    </sheetView>
  </sheetViews>
  <sheetFormatPr defaultColWidth="11.421875" defaultRowHeight="12.75"/>
  <cols>
    <col min="1" max="3" width="11.57421875" style="0" customWidth="1"/>
    <col min="4" max="4" width="16.7109375" style="0" customWidth="1"/>
    <col min="5" max="5" width="12.7109375" style="0" customWidth="1"/>
    <col min="6" max="7" width="11.57421875" style="0" customWidth="1"/>
    <col min="8" max="8" width="12.421875" style="0" customWidth="1"/>
    <col min="9" max="16384" width="11.57421875" style="0" customWidth="1"/>
  </cols>
  <sheetData>
    <row r="7" spans="1:7" ht="38.25">
      <c r="A7" s="1" t="s">
        <v>0</v>
      </c>
      <c r="B7" s="1" t="s">
        <v>1</v>
      </c>
      <c r="C7" s="1" t="s">
        <v>2</v>
      </c>
      <c r="D7" s="1" t="s">
        <v>3</v>
      </c>
      <c r="E7" s="2"/>
      <c r="F7" s="2"/>
      <c r="G7" s="3"/>
    </row>
    <row r="8" spans="1:7" ht="12.75">
      <c r="A8" s="4">
        <f>ex_1_2017!A8</f>
        <v>80</v>
      </c>
      <c r="B8" s="4">
        <f>ex_1_2017!B8</f>
        <v>0</v>
      </c>
      <c r="C8" s="1" t="s">
        <v>4</v>
      </c>
      <c r="D8" s="6">
        <f>B8/C8</f>
        <v>1.1194029850746268</v>
      </c>
      <c r="E8" s="7"/>
      <c r="F8" s="7"/>
      <c r="G8" s="3"/>
    </row>
    <row r="9" spans="1:6" ht="15.75">
      <c r="A9" s="8" t="s">
        <v>5</v>
      </c>
      <c r="B9" s="8"/>
      <c r="C9" s="9">
        <f>ex_1_2017!C9</f>
        <v>24000</v>
      </c>
      <c r="D9" s="10"/>
      <c r="E9" s="10"/>
      <c r="F9" s="10"/>
    </row>
    <row r="11" spans="1:4" ht="15" customHeight="1">
      <c r="A11" s="11" t="s">
        <v>6</v>
      </c>
      <c r="B11" s="11"/>
      <c r="C11" s="11"/>
      <c r="D11" s="12" t="s">
        <v>7</v>
      </c>
    </row>
    <row r="13" spans="1:9" ht="13.5" customHeight="1">
      <c r="A13" s="13" t="s">
        <v>8</v>
      </c>
      <c r="B13" s="13"/>
      <c r="C13" s="13"/>
      <c r="D13" s="1" t="s">
        <v>9</v>
      </c>
      <c r="E13" s="1" t="s">
        <v>10</v>
      </c>
      <c r="F13" s="1" t="s">
        <v>11</v>
      </c>
      <c r="G13" s="14" t="s">
        <v>12</v>
      </c>
      <c r="H13" s="14"/>
      <c r="I13" s="14"/>
    </row>
    <row r="14" spans="1:9" ht="12.75" customHeight="1">
      <c r="A14" s="15" t="s">
        <v>13</v>
      </c>
      <c r="B14" s="15"/>
      <c r="C14" s="15"/>
      <c r="D14" s="16">
        <v>86</v>
      </c>
      <c r="E14" s="17">
        <f>D8</f>
        <v>1.1194029850746268</v>
      </c>
      <c r="F14" s="18">
        <f>D14*E14</f>
        <v>96.26865671641791</v>
      </c>
      <c r="G14" s="14" t="s">
        <v>14</v>
      </c>
      <c r="H14" s="14"/>
      <c r="I14" s="14"/>
    </row>
    <row r="15" spans="1:9" ht="12.75" customHeight="1">
      <c r="A15" s="15" t="s">
        <v>15</v>
      </c>
      <c r="B15" s="15"/>
      <c r="C15" s="15"/>
      <c r="D15" s="16">
        <v>92</v>
      </c>
      <c r="E15" s="17">
        <f>D8</f>
        <v>1.1194029850746268</v>
      </c>
      <c r="F15" s="18">
        <f>D15*E15</f>
        <v>102.98507462686567</v>
      </c>
      <c r="G15" s="14" t="s">
        <v>37</v>
      </c>
      <c r="H15" s="14"/>
      <c r="I15" s="14"/>
    </row>
    <row r="16" spans="1:9" ht="12.75" customHeight="1">
      <c r="A16" s="15" t="s">
        <v>18</v>
      </c>
      <c r="B16" s="15"/>
      <c r="C16" s="15"/>
      <c r="D16" s="16">
        <v>103</v>
      </c>
      <c r="E16" s="20" t="s">
        <v>19</v>
      </c>
      <c r="F16" s="18">
        <f>D16</f>
        <v>103</v>
      </c>
      <c r="G16" s="19" t="s">
        <v>20</v>
      </c>
      <c r="H16" s="19"/>
      <c r="I16" s="19"/>
    </row>
    <row r="19" spans="1:6" ht="15">
      <c r="A19" s="21" t="s">
        <v>21</v>
      </c>
      <c r="B19" s="21"/>
      <c r="C19" s="21"/>
      <c r="D19" s="21"/>
      <c r="E19" s="21"/>
      <c r="F19" s="21"/>
    </row>
    <row r="21" spans="1:8" ht="12.75">
      <c r="A21" s="22"/>
      <c r="B21" s="22"/>
      <c r="C21" s="22"/>
      <c r="D21" s="23" t="s">
        <v>22</v>
      </c>
      <c r="E21" s="24" t="s">
        <v>23</v>
      </c>
      <c r="F21" s="24" t="s">
        <v>24</v>
      </c>
      <c r="G21" s="24" t="s">
        <v>25</v>
      </c>
      <c r="H21" s="23" t="s">
        <v>26</v>
      </c>
    </row>
    <row r="22" spans="1:11" ht="12.75" customHeight="1">
      <c r="A22" s="25" t="s">
        <v>13</v>
      </c>
      <c r="B22" s="25"/>
      <c r="C22" s="25"/>
      <c r="D22" s="26">
        <v>0.56</v>
      </c>
      <c r="E22" s="27">
        <f>D14</f>
        <v>86</v>
      </c>
      <c r="F22" s="28">
        <f>1-D22</f>
        <v>0.43999999999999995</v>
      </c>
      <c r="G22" s="27">
        <f>F14</f>
        <v>96.26865671641791</v>
      </c>
      <c r="H22" s="18">
        <f>D22*E22+F22*G22</f>
        <v>90.51820895522388</v>
      </c>
      <c r="I22" s="29" t="s">
        <v>27</v>
      </c>
      <c r="J22" s="29"/>
      <c r="K22" s="29"/>
    </row>
    <row r="23" spans="1:11" ht="12.75" customHeight="1">
      <c r="A23" s="15" t="s">
        <v>15</v>
      </c>
      <c r="B23" s="15"/>
      <c r="C23" s="15"/>
      <c r="D23" s="30">
        <f>D22</f>
        <v>0.56</v>
      </c>
      <c r="E23" s="27">
        <f>D15</f>
        <v>92</v>
      </c>
      <c r="F23" s="28">
        <f>1-D23</f>
        <v>0.43999999999999995</v>
      </c>
      <c r="G23" s="27">
        <f>F15</f>
        <v>102.98507462686567</v>
      </c>
      <c r="H23" s="18">
        <f>D23*E23+F23*G23</f>
        <v>96.8334328358209</v>
      </c>
      <c r="I23" s="29"/>
      <c r="J23" s="29"/>
      <c r="K23" s="29"/>
    </row>
    <row r="24" spans="1:11" ht="12.75" customHeight="1">
      <c r="A24" s="15" t="s">
        <v>18</v>
      </c>
      <c r="B24" s="15"/>
      <c r="C24" s="15"/>
      <c r="D24" s="31" t="s">
        <v>19</v>
      </c>
      <c r="E24" s="32">
        <f>D16</f>
        <v>103</v>
      </c>
      <c r="F24" s="33" t="s">
        <v>19</v>
      </c>
      <c r="G24" s="34" t="s">
        <v>19</v>
      </c>
      <c r="H24" s="18">
        <f>E24</f>
        <v>103</v>
      </c>
      <c r="I24" s="29"/>
      <c r="J24" s="29"/>
      <c r="K24" s="29"/>
    </row>
    <row r="25" spans="6:12" ht="12.75">
      <c r="F25" s="35" t="s">
        <v>28</v>
      </c>
      <c r="G25" s="35"/>
      <c r="H25" s="18">
        <f>H22+H23+H24</f>
        <v>290.3516417910448</v>
      </c>
      <c r="I25" s="24">
        <f>IF(A8&gt;52,52,A8)</f>
        <v>52</v>
      </c>
      <c r="J25" s="24" t="s">
        <v>29</v>
      </c>
      <c r="K25" s="18">
        <f>H25*I25</f>
        <v>15098.285373134331</v>
      </c>
      <c r="L25" s="24" t="s">
        <v>30</v>
      </c>
    </row>
    <row r="26" spans="6:12" ht="12.75">
      <c r="F26" s="19" t="s">
        <v>31</v>
      </c>
      <c r="G26" s="19"/>
      <c r="H26" s="18">
        <f>H22+H23</f>
        <v>187.35164179104478</v>
      </c>
      <c r="I26" s="24">
        <f>IF(A8&gt;52,A8-52,0)</f>
        <v>28</v>
      </c>
      <c r="J26" s="24" t="s">
        <v>29</v>
      </c>
      <c r="K26" s="18">
        <f>H26*I26</f>
        <v>5245.845970149254</v>
      </c>
      <c r="L26" s="24" t="s">
        <v>30</v>
      </c>
    </row>
    <row r="27" spans="6:8" ht="12.75">
      <c r="F27" s="19" t="s">
        <v>32</v>
      </c>
      <c r="G27" s="19"/>
      <c r="H27" s="18">
        <f>K25+K26</f>
        <v>20344.131343283585</v>
      </c>
    </row>
    <row r="29" spans="7:10" ht="14.25">
      <c r="G29" s="19" t="s">
        <v>33</v>
      </c>
      <c r="H29" s="19"/>
      <c r="I29" s="19"/>
      <c r="J29" s="36">
        <f>-(C9-H27)/C9</f>
        <v>-0.1523278606965173</v>
      </c>
    </row>
  </sheetData>
  <sheetProtection sheet="1" selectLockedCells="1"/>
  <mergeCells count="19">
    <mergeCell ref="A9:B9"/>
    <mergeCell ref="A11:C11"/>
    <mergeCell ref="A13:C13"/>
    <mergeCell ref="G13:I13"/>
    <mergeCell ref="A14:C14"/>
    <mergeCell ref="G14:I14"/>
    <mergeCell ref="A15:C15"/>
    <mergeCell ref="G15:I15"/>
    <mergeCell ref="A16:C16"/>
    <mergeCell ref="G16:I16"/>
    <mergeCell ref="A19:F19"/>
    <mergeCell ref="A22:C22"/>
    <mergeCell ref="I22:K24"/>
    <mergeCell ref="A23:C23"/>
    <mergeCell ref="A24:C24"/>
    <mergeCell ref="F25:G25"/>
    <mergeCell ref="F26:G26"/>
    <mergeCell ref="F27:G27"/>
    <mergeCell ref="G29:I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L29"/>
  <sheetViews>
    <sheetView workbookViewId="0" topLeftCell="A1">
      <selection activeCell="B8" sqref="B8"/>
    </sheetView>
  </sheetViews>
  <sheetFormatPr defaultColWidth="11.421875" defaultRowHeight="12.75"/>
  <cols>
    <col min="1" max="3" width="11.57421875" style="0" customWidth="1"/>
    <col min="4" max="4" width="16.7109375" style="0" customWidth="1"/>
    <col min="5" max="5" width="12.7109375" style="0" customWidth="1"/>
    <col min="6" max="7" width="11.57421875" style="0" customWidth="1"/>
    <col min="8" max="8" width="12.421875" style="0" customWidth="1"/>
    <col min="9" max="16384" width="11.57421875" style="0" customWidth="1"/>
  </cols>
  <sheetData>
    <row r="7" spans="1:7" ht="38.25">
      <c r="A7" s="1" t="s">
        <v>0</v>
      </c>
      <c r="B7" s="1" t="s">
        <v>1</v>
      </c>
      <c r="C7" s="1" t="s">
        <v>2</v>
      </c>
      <c r="D7" s="1" t="s">
        <v>3</v>
      </c>
      <c r="E7" s="2"/>
      <c r="F7" s="2"/>
      <c r="G7" s="3"/>
    </row>
    <row r="8" spans="1:7" ht="12.75">
      <c r="A8" s="4">
        <f>ex_1_2018!A8</f>
        <v>80</v>
      </c>
      <c r="B8" s="4">
        <f>ex_1_2018!B8</f>
        <v>0</v>
      </c>
      <c r="C8" s="1" t="s">
        <v>4</v>
      </c>
      <c r="D8" s="6">
        <f>B8/C8</f>
        <v>1.1194029850746268</v>
      </c>
      <c r="E8" s="7"/>
      <c r="F8" s="7"/>
      <c r="G8" s="3"/>
    </row>
    <row r="9" spans="1:6" ht="15.75">
      <c r="A9" s="8" t="s">
        <v>5</v>
      </c>
      <c r="B9" s="8"/>
      <c r="C9" s="9">
        <f>ex_1_2018!C9</f>
        <v>24000</v>
      </c>
      <c r="D9" s="10"/>
      <c r="E9" s="10"/>
      <c r="F9" s="10"/>
    </row>
    <row r="11" spans="1:4" ht="15" customHeight="1">
      <c r="A11" s="11" t="s">
        <v>6</v>
      </c>
      <c r="B11" s="11"/>
      <c r="C11" s="11"/>
      <c r="D11" s="12" t="s">
        <v>7</v>
      </c>
    </row>
    <row r="13" spans="1:9" ht="13.5" customHeight="1">
      <c r="A13" s="13" t="s">
        <v>8</v>
      </c>
      <c r="B13" s="13"/>
      <c r="C13" s="13"/>
      <c r="D13" s="1" t="s">
        <v>9</v>
      </c>
      <c r="E13" s="1" t="s">
        <v>10</v>
      </c>
      <c r="F13" s="1" t="s">
        <v>11</v>
      </c>
      <c r="G13" s="14" t="s">
        <v>12</v>
      </c>
      <c r="H13" s="14"/>
      <c r="I13" s="14"/>
    </row>
    <row r="14" spans="1:9" ht="12.75" customHeight="1">
      <c r="A14" s="15" t="s">
        <v>13</v>
      </c>
      <c r="B14" s="15"/>
      <c r="C14" s="15"/>
      <c r="D14" s="16">
        <v>86</v>
      </c>
      <c r="E14" s="17">
        <f>D8</f>
        <v>1.1194029850746268</v>
      </c>
      <c r="F14" s="18">
        <f>D14*E14</f>
        <v>96.26865671641791</v>
      </c>
      <c r="G14" s="14" t="s">
        <v>14</v>
      </c>
      <c r="H14" s="14"/>
      <c r="I14" s="14"/>
    </row>
    <row r="15" spans="1:9" ht="12.75" customHeight="1">
      <c r="A15" s="15" t="s">
        <v>15</v>
      </c>
      <c r="B15" s="15"/>
      <c r="C15" s="15"/>
      <c r="D15" s="16">
        <v>92</v>
      </c>
      <c r="E15" s="17">
        <f>D8</f>
        <v>1.1194029850746268</v>
      </c>
      <c r="F15" s="18">
        <f>D15*E15</f>
        <v>102.98507462686567</v>
      </c>
      <c r="G15" s="14" t="s">
        <v>37</v>
      </c>
      <c r="H15" s="14"/>
      <c r="I15" s="14"/>
    </row>
    <row r="16" spans="1:9" ht="12.75" customHeight="1">
      <c r="A16" s="15" t="s">
        <v>18</v>
      </c>
      <c r="B16" s="15"/>
      <c r="C16" s="15"/>
      <c r="D16" s="16">
        <v>103</v>
      </c>
      <c r="E16" s="20" t="s">
        <v>19</v>
      </c>
      <c r="F16" s="18">
        <f>D16</f>
        <v>103</v>
      </c>
      <c r="G16" s="19" t="s">
        <v>20</v>
      </c>
      <c r="H16" s="19"/>
      <c r="I16" s="19"/>
    </row>
    <row r="19" spans="1:6" ht="15">
      <c r="A19" s="21" t="s">
        <v>21</v>
      </c>
      <c r="B19" s="21"/>
      <c r="C19" s="21"/>
      <c r="D19" s="21"/>
      <c r="E19" s="21"/>
      <c r="F19" s="21"/>
    </row>
    <row r="21" spans="1:8" ht="12.75">
      <c r="A21" s="22"/>
      <c r="B21" s="22"/>
      <c r="C21" s="22"/>
      <c r="D21" s="23" t="s">
        <v>22</v>
      </c>
      <c r="E21" s="24" t="s">
        <v>23</v>
      </c>
      <c r="F21" s="24" t="s">
        <v>24</v>
      </c>
      <c r="G21" s="24" t="s">
        <v>25</v>
      </c>
      <c r="H21" s="23" t="s">
        <v>26</v>
      </c>
    </row>
    <row r="22" spans="1:11" ht="12.75" customHeight="1">
      <c r="A22" s="25" t="s">
        <v>13</v>
      </c>
      <c r="B22" s="25"/>
      <c r="C22" s="25"/>
      <c r="D22" s="26">
        <v>0.7</v>
      </c>
      <c r="E22" s="27">
        <f>D14</f>
        <v>86</v>
      </c>
      <c r="F22" s="28">
        <f>1-D22</f>
        <v>0.30000000000000004</v>
      </c>
      <c r="G22" s="27">
        <f>F14</f>
        <v>96.26865671641791</v>
      </c>
      <c r="H22" s="18">
        <f>D22*E22+F22*G22</f>
        <v>89.08059701492537</v>
      </c>
      <c r="I22" s="29" t="s">
        <v>27</v>
      </c>
      <c r="J22" s="29"/>
      <c r="K22" s="29"/>
    </row>
    <row r="23" spans="1:11" ht="12.75" customHeight="1">
      <c r="A23" s="15" t="s">
        <v>15</v>
      </c>
      <c r="B23" s="15"/>
      <c r="C23" s="15"/>
      <c r="D23" s="30">
        <f>D22</f>
        <v>0.7</v>
      </c>
      <c r="E23" s="27">
        <f>D15</f>
        <v>92</v>
      </c>
      <c r="F23" s="28">
        <f>1-D23</f>
        <v>0.30000000000000004</v>
      </c>
      <c r="G23" s="27">
        <f>F15</f>
        <v>102.98507462686567</v>
      </c>
      <c r="H23" s="18">
        <f>D23*E23+F23*G23</f>
        <v>95.2955223880597</v>
      </c>
      <c r="I23" s="29"/>
      <c r="J23" s="29"/>
      <c r="K23" s="29"/>
    </row>
    <row r="24" spans="1:11" ht="12.75" customHeight="1">
      <c r="A24" s="15" t="s">
        <v>18</v>
      </c>
      <c r="B24" s="15"/>
      <c r="C24" s="15"/>
      <c r="D24" s="31" t="s">
        <v>19</v>
      </c>
      <c r="E24" s="32">
        <f>D16</f>
        <v>103</v>
      </c>
      <c r="F24" s="33" t="s">
        <v>19</v>
      </c>
      <c r="G24" s="34" t="s">
        <v>19</v>
      </c>
      <c r="H24" s="18">
        <f>E24</f>
        <v>103</v>
      </c>
      <c r="I24" s="29"/>
      <c r="J24" s="29"/>
      <c r="K24" s="29"/>
    </row>
    <row r="25" spans="6:12" ht="12.75">
      <c r="F25" s="35" t="s">
        <v>28</v>
      </c>
      <c r="G25" s="35"/>
      <c r="H25" s="18">
        <f>H22+H23+H24</f>
        <v>287.37611940298507</v>
      </c>
      <c r="I25" s="24">
        <f>IF(A8&gt;52,52,A8)</f>
        <v>52</v>
      </c>
      <c r="J25" s="24" t="s">
        <v>29</v>
      </c>
      <c r="K25" s="18">
        <f>H25*I25</f>
        <v>14943.558208955223</v>
      </c>
      <c r="L25" s="24" t="s">
        <v>30</v>
      </c>
    </row>
    <row r="26" spans="6:12" ht="12.75">
      <c r="F26" s="19" t="s">
        <v>31</v>
      </c>
      <c r="G26" s="19"/>
      <c r="H26" s="18">
        <f>H22+H23</f>
        <v>184.37611940298507</v>
      </c>
      <c r="I26" s="24">
        <f>IF(A8&gt;52,A8-52,0)</f>
        <v>28</v>
      </c>
      <c r="J26" s="24" t="s">
        <v>29</v>
      </c>
      <c r="K26" s="18">
        <f>H26*I26</f>
        <v>5162.531343283582</v>
      </c>
      <c r="L26" s="24" t="s">
        <v>30</v>
      </c>
    </row>
    <row r="27" spans="6:8" ht="12.75">
      <c r="F27" s="19" t="s">
        <v>32</v>
      </c>
      <c r="G27" s="19"/>
      <c r="H27" s="18">
        <f>K25+K26</f>
        <v>20106.089552238805</v>
      </c>
    </row>
    <row r="29" spans="7:10" ht="14.25">
      <c r="G29" s="19" t="s">
        <v>33</v>
      </c>
      <c r="H29" s="19"/>
      <c r="I29" s="19"/>
      <c r="J29" s="36">
        <f>-(C9-H27)/C9</f>
        <v>-0.16224626865671643</v>
      </c>
    </row>
  </sheetData>
  <sheetProtection sheet="1" selectLockedCells="1"/>
  <mergeCells count="19">
    <mergeCell ref="A9:B9"/>
    <mergeCell ref="A11:C11"/>
    <mergeCell ref="A13:C13"/>
    <mergeCell ref="G13:I13"/>
    <mergeCell ref="A14:C14"/>
    <mergeCell ref="G14:I14"/>
    <mergeCell ref="A15:C15"/>
    <mergeCell ref="G15:I15"/>
    <mergeCell ref="A16:C16"/>
    <mergeCell ref="G16:I16"/>
    <mergeCell ref="A19:F19"/>
    <mergeCell ref="A22:C22"/>
    <mergeCell ref="I22:K24"/>
    <mergeCell ref="A23:C23"/>
    <mergeCell ref="A24:C24"/>
    <mergeCell ref="F25:G25"/>
    <mergeCell ref="F26:G26"/>
    <mergeCell ref="F27:G27"/>
    <mergeCell ref="G29:I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L29"/>
  <sheetViews>
    <sheetView workbookViewId="0" topLeftCell="A1">
      <selection activeCell="L29" sqref="L29"/>
    </sheetView>
  </sheetViews>
  <sheetFormatPr defaultColWidth="11.421875" defaultRowHeight="12.75"/>
  <cols>
    <col min="1" max="3" width="11.57421875" style="0" customWidth="1"/>
    <col min="4" max="4" width="16.7109375" style="0" customWidth="1"/>
    <col min="5" max="5" width="12.7109375" style="0" customWidth="1"/>
    <col min="6" max="7" width="11.57421875" style="0" customWidth="1"/>
    <col min="8" max="8" width="12.421875" style="0" customWidth="1"/>
    <col min="9" max="16384" width="11.57421875" style="0" customWidth="1"/>
  </cols>
  <sheetData>
    <row r="6" ht="12.75"/>
    <row r="7" spans="1:7" ht="38.25">
      <c r="A7" s="1" t="s">
        <v>0</v>
      </c>
      <c r="B7" s="1" t="s">
        <v>1</v>
      </c>
      <c r="C7" s="1" t="s">
        <v>2</v>
      </c>
      <c r="D7" s="1" t="s">
        <v>3</v>
      </c>
      <c r="E7" s="2"/>
      <c r="F7" s="2"/>
      <c r="G7" s="3"/>
    </row>
    <row r="8" spans="1:7" ht="12.75">
      <c r="A8" s="4">
        <v>42</v>
      </c>
      <c r="B8" s="5" t="s">
        <v>38</v>
      </c>
      <c r="C8" s="1" t="s">
        <v>4</v>
      </c>
      <c r="D8" s="6">
        <f>B8/C8</f>
        <v>0.6716417910447762</v>
      </c>
      <c r="E8" s="7"/>
      <c r="F8" s="7"/>
      <c r="G8" s="3"/>
    </row>
    <row r="9" spans="1:6" ht="15.75">
      <c r="A9" s="37" t="s">
        <v>5</v>
      </c>
      <c r="B9" s="37"/>
      <c r="C9" s="9">
        <f>A8*B8</f>
        <v>7560</v>
      </c>
      <c r="D9" s="10"/>
      <c r="E9" s="10"/>
      <c r="F9" s="10"/>
    </row>
    <row r="10" ht="12.75"/>
    <row r="11" spans="1:4" ht="15" customHeight="1">
      <c r="A11" s="11" t="s">
        <v>6</v>
      </c>
      <c r="B11" s="11"/>
      <c r="C11" s="11"/>
      <c r="D11" s="12" t="s">
        <v>7</v>
      </c>
    </row>
    <row r="13" spans="1:9" ht="13.5" customHeight="1">
      <c r="A13" s="13" t="s">
        <v>8</v>
      </c>
      <c r="B13" s="13"/>
      <c r="C13" s="13"/>
      <c r="D13" s="1" t="s">
        <v>9</v>
      </c>
      <c r="E13" s="1" t="s">
        <v>10</v>
      </c>
      <c r="F13" s="1" t="s">
        <v>11</v>
      </c>
      <c r="G13" s="14" t="s">
        <v>12</v>
      </c>
      <c r="H13" s="14"/>
      <c r="I13" s="14"/>
    </row>
    <row r="14" spans="1:9" ht="12.75" customHeight="1">
      <c r="A14" s="15" t="s">
        <v>13</v>
      </c>
      <c r="B14" s="15"/>
      <c r="C14" s="15"/>
      <c r="D14" s="16">
        <v>86</v>
      </c>
      <c r="E14" s="17">
        <f>D8</f>
        <v>0.6716417910447762</v>
      </c>
      <c r="F14" s="18">
        <f>D14*E14</f>
        <v>57.76119402985075</v>
      </c>
      <c r="G14" s="14" t="s">
        <v>14</v>
      </c>
      <c r="H14" s="14"/>
      <c r="I14" s="14"/>
    </row>
    <row r="15" spans="1:9" ht="12.75" customHeight="1">
      <c r="A15" s="15" t="s">
        <v>15</v>
      </c>
      <c r="B15" s="15"/>
      <c r="C15" s="15"/>
      <c r="D15" s="16">
        <v>135</v>
      </c>
      <c r="E15" s="17">
        <f>D8</f>
        <v>0.6716417910447762</v>
      </c>
      <c r="F15" s="18">
        <f>D15*E15</f>
        <v>90.67164179104478</v>
      </c>
      <c r="G15" s="14" t="s">
        <v>16</v>
      </c>
      <c r="H15" s="14"/>
      <c r="I15" s="14"/>
    </row>
    <row r="16" spans="1:9" ht="12.75" customHeight="1">
      <c r="A16" s="15" t="s">
        <v>18</v>
      </c>
      <c r="B16" s="15"/>
      <c r="C16" s="15"/>
      <c r="D16" s="16">
        <v>26</v>
      </c>
      <c r="E16" s="20" t="s">
        <v>19</v>
      </c>
      <c r="F16" s="18">
        <f>D16</f>
        <v>26</v>
      </c>
      <c r="G16" s="19" t="s">
        <v>20</v>
      </c>
      <c r="H16" s="19"/>
      <c r="I16" s="19"/>
    </row>
    <row r="19" spans="1:6" ht="15">
      <c r="A19" s="21" t="s">
        <v>21</v>
      </c>
      <c r="B19" s="21"/>
      <c r="C19" s="21"/>
      <c r="D19" s="21"/>
      <c r="E19" s="21"/>
      <c r="F19" s="21"/>
    </row>
    <row r="21" spans="1:8" ht="12.75">
      <c r="A21" s="22"/>
      <c r="B21" s="22"/>
      <c r="C21" s="22"/>
      <c r="D21" s="23" t="s">
        <v>22</v>
      </c>
      <c r="E21" s="24" t="s">
        <v>23</v>
      </c>
      <c r="F21" s="24" t="s">
        <v>24</v>
      </c>
      <c r="G21" s="24" t="s">
        <v>25</v>
      </c>
      <c r="H21" s="23" t="s">
        <v>26</v>
      </c>
    </row>
    <row r="22" spans="1:11" ht="12.75" customHeight="1">
      <c r="A22" s="25" t="s">
        <v>13</v>
      </c>
      <c r="B22" s="25"/>
      <c r="C22" s="25"/>
      <c r="D22" s="26">
        <v>0.14</v>
      </c>
      <c r="E22" s="27">
        <f>D14</f>
        <v>86</v>
      </c>
      <c r="F22" s="28">
        <f>1-D22</f>
        <v>0.86</v>
      </c>
      <c r="G22" s="27">
        <f>F14</f>
        <v>57.76119402985075</v>
      </c>
      <c r="H22" s="18">
        <f>D22*E22+F22*G22</f>
        <v>61.71462686567164</v>
      </c>
      <c r="I22" s="29" t="s">
        <v>27</v>
      </c>
      <c r="J22" s="29"/>
      <c r="K22" s="29"/>
    </row>
    <row r="23" spans="1:11" ht="12.75" customHeight="1">
      <c r="A23" s="15" t="s">
        <v>15</v>
      </c>
      <c r="B23" s="15"/>
      <c r="C23" s="15"/>
      <c r="D23" s="30">
        <f>D22</f>
        <v>0.14</v>
      </c>
      <c r="E23" s="27">
        <f>D15</f>
        <v>135</v>
      </c>
      <c r="F23" s="28">
        <f>1-D23</f>
        <v>0.86</v>
      </c>
      <c r="G23" s="27">
        <f>F15</f>
        <v>90.67164179104478</v>
      </c>
      <c r="H23" s="18">
        <f>D23*E23+F23*G23</f>
        <v>96.87761194029851</v>
      </c>
      <c r="I23" s="29"/>
      <c r="J23" s="29"/>
      <c r="K23" s="29"/>
    </row>
    <row r="24" spans="1:11" ht="12.75" customHeight="1">
      <c r="A24" s="15" t="s">
        <v>18</v>
      </c>
      <c r="B24" s="15"/>
      <c r="C24" s="15"/>
      <c r="D24" s="31" t="s">
        <v>19</v>
      </c>
      <c r="E24" s="32">
        <f>D16</f>
        <v>26</v>
      </c>
      <c r="F24" s="33" t="s">
        <v>19</v>
      </c>
      <c r="G24" s="34" t="s">
        <v>19</v>
      </c>
      <c r="H24" s="18">
        <f>E24</f>
        <v>26</v>
      </c>
      <c r="I24" s="29"/>
      <c r="J24" s="29"/>
      <c r="K24" s="29"/>
    </row>
    <row r="25" spans="6:12" ht="12.75">
      <c r="F25" s="35" t="s">
        <v>28</v>
      </c>
      <c r="G25" s="35"/>
      <c r="H25" s="18">
        <f>H22+H23+H24</f>
        <v>184.59223880597014</v>
      </c>
      <c r="I25" s="24">
        <f>IF(A8&gt;52,52,A8)</f>
        <v>42</v>
      </c>
      <c r="J25" s="24" t="s">
        <v>29</v>
      </c>
      <c r="K25" s="18">
        <f>H25*I25</f>
        <v>7752.8740298507455</v>
      </c>
      <c r="L25" s="24" t="s">
        <v>30</v>
      </c>
    </row>
    <row r="26" spans="6:12" ht="12.75">
      <c r="F26" s="19" t="s">
        <v>31</v>
      </c>
      <c r="G26" s="19"/>
      <c r="H26" s="18">
        <f>H22+H23</f>
        <v>158.59223880597014</v>
      </c>
      <c r="I26" s="24">
        <f>IF(A8&gt;52,A8-52,0)</f>
        <v>0</v>
      </c>
      <c r="J26" s="24" t="s">
        <v>29</v>
      </c>
      <c r="K26" s="18">
        <f>H26*I26</f>
        <v>0</v>
      </c>
      <c r="L26" s="24" t="s">
        <v>30</v>
      </c>
    </row>
    <row r="27" spans="6:8" ht="12.75">
      <c r="F27" s="19" t="s">
        <v>32</v>
      </c>
      <c r="G27" s="19"/>
      <c r="H27" s="18">
        <f>K25+K26</f>
        <v>7752.8740298507455</v>
      </c>
    </row>
    <row r="29" spans="7:10" ht="14.25">
      <c r="G29" s="19" t="s">
        <v>33</v>
      </c>
      <c r="H29" s="19"/>
      <c r="I29" s="19"/>
      <c r="J29" s="36">
        <f>-(C9-H27)/C9</f>
        <v>0.02551243781094517</v>
      </c>
    </row>
  </sheetData>
  <sheetProtection sheet="1" selectLockedCells="1"/>
  <mergeCells count="19">
    <mergeCell ref="A9:B9"/>
    <mergeCell ref="A11:C11"/>
    <mergeCell ref="A13:C13"/>
    <mergeCell ref="G13:I13"/>
    <mergeCell ref="A14:C14"/>
    <mergeCell ref="G14:I14"/>
    <mergeCell ref="A15:C15"/>
    <mergeCell ref="G15:I15"/>
    <mergeCell ref="A16:C16"/>
    <mergeCell ref="G16:I16"/>
    <mergeCell ref="A19:F19"/>
    <mergeCell ref="A22:C22"/>
    <mergeCell ref="I22:K24"/>
    <mergeCell ref="A23:C23"/>
    <mergeCell ref="A24:C24"/>
    <mergeCell ref="F25:G25"/>
    <mergeCell ref="F26:G26"/>
    <mergeCell ref="F27:G27"/>
    <mergeCell ref="G29:I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L29"/>
  <sheetViews>
    <sheetView workbookViewId="0" topLeftCell="A1">
      <selection activeCell="L29" sqref="L29"/>
    </sheetView>
  </sheetViews>
  <sheetFormatPr defaultColWidth="11.421875" defaultRowHeight="12.75"/>
  <cols>
    <col min="1" max="3" width="11.57421875" style="0" customWidth="1"/>
    <col min="4" max="4" width="16.7109375" style="0" customWidth="1"/>
    <col min="5" max="5" width="12.7109375" style="0" customWidth="1"/>
    <col min="6" max="7" width="11.57421875" style="0" customWidth="1"/>
    <col min="8" max="8" width="12.421875" style="0" customWidth="1"/>
    <col min="9" max="16384" width="11.57421875" style="0" customWidth="1"/>
  </cols>
  <sheetData>
    <row r="1" ht="12.75"/>
    <row r="7" spans="1:7" ht="38.25">
      <c r="A7" s="1" t="s">
        <v>0</v>
      </c>
      <c r="B7" s="1" t="s">
        <v>1</v>
      </c>
      <c r="C7" s="1" t="s">
        <v>2</v>
      </c>
      <c r="D7" s="1" t="s">
        <v>3</v>
      </c>
      <c r="E7" s="2"/>
      <c r="F7" s="2"/>
      <c r="G7" s="3"/>
    </row>
    <row r="8" spans="1:7" ht="12.75">
      <c r="A8" s="4">
        <v>42</v>
      </c>
      <c r="B8" s="5" t="s">
        <v>38</v>
      </c>
      <c r="C8" s="1" t="s">
        <v>4</v>
      </c>
      <c r="D8" s="6">
        <f>B8/C8</f>
        <v>0.6716417910447762</v>
      </c>
      <c r="E8" s="7"/>
      <c r="F8" s="7"/>
      <c r="G8" s="3"/>
    </row>
    <row r="9" spans="1:6" ht="15.75">
      <c r="A9" s="37" t="s">
        <v>5</v>
      </c>
      <c r="B9" s="37"/>
      <c r="C9" s="9">
        <f>A8*B8</f>
        <v>7560</v>
      </c>
      <c r="D9" s="10"/>
      <c r="E9" s="10"/>
      <c r="F9" s="10"/>
    </row>
    <row r="11" spans="1:4" ht="15" customHeight="1">
      <c r="A11" s="11" t="s">
        <v>6</v>
      </c>
      <c r="B11" s="11"/>
      <c r="C11" s="11"/>
      <c r="D11" s="12" t="s">
        <v>7</v>
      </c>
    </row>
    <row r="13" spans="1:9" ht="13.5" customHeight="1">
      <c r="A13" s="13" t="s">
        <v>8</v>
      </c>
      <c r="B13" s="13"/>
      <c r="C13" s="13"/>
      <c r="D13" s="1" t="s">
        <v>9</v>
      </c>
      <c r="E13" s="1" t="s">
        <v>10</v>
      </c>
      <c r="F13" s="1" t="s">
        <v>11</v>
      </c>
      <c r="G13" s="14" t="s">
        <v>12</v>
      </c>
      <c r="H13" s="14"/>
      <c r="I13" s="14"/>
    </row>
    <row r="14" spans="1:9" ht="12.75" customHeight="1">
      <c r="A14" s="15" t="s">
        <v>13</v>
      </c>
      <c r="B14" s="15"/>
      <c r="C14" s="15"/>
      <c r="D14" s="16">
        <v>86</v>
      </c>
      <c r="E14" s="17">
        <f>D8</f>
        <v>0.6716417910447762</v>
      </c>
      <c r="F14" s="18">
        <f>D14*E14</f>
        <v>57.76119402985075</v>
      </c>
      <c r="G14" s="14" t="s">
        <v>14</v>
      </c>
      <c r="H14" s="14"/>
      <c r="I14" s="14"/>
    </row>
    <row r="15" spans="1:9" ht="12.75" customHeight="1">
      <c r="A15" s="15" t="s">
        <v>15</v>
      </c>
      <c r="B15" s="15"/>
      <c r="C15" s="15"/>
      <c r="D15" s="16">
        <v>92</v>
      </c>
      <c r="E15" s="17">
        <f>D8</f>
        <v>0.6716417910447762</v>
      </c>
      <c r="F15" s="18">
        <f>D15*E15</f>
        <v>61.791044776119406</v>
      </c>
      <c r="G15" s="14" t="s">
        <v>37</v>
      </c>
      <c r="H15" s="14"/>
      <c r="I15" s="14"/>
    </row>
    <row r="16" spans="1:9" ht="12.75" customHeight="1">
      <c r="A16" s="15" t="s">
        <v>18</v>
      </c>
      <c r="B16" s="15"/>
      <c r="C16" s="15"/>
      <c r="D16" s="16">
        <v>103</v>
      </c>
      <c r="E16" s="20" t="s">
        <v>19</v>
      </c>
      <c r="F16" s="18">
        <f>D16</f>
        <v>103</v>
      </c>
      <c r="G16" s="19" t="s">
        <v>20</v>
      </c>
      <c r="H16" s="19"/>
      <c r="I16" s="19"/>
    </row>
    <row r="19" spans="1:6" ht="15">
      <c r="A19" s="21" t="s">
        <v>21</v>
      </c>
      <c r="B19" s="21"/>
      <c r="C19" s="21"/>
      <c r="D19" s="21"/>
      <c r="E19" s="21"/>
      <c r="F19" s="21"/>
    </row>
    <row r="21" spans="1:8" ht="12.75">
      <c r="A21" s="22"/>
      <c r="B21" s="22"/>
      <c r="C21" s="22"/>
      <c r="D21" s="23" t="s">
        <v>22</v>
      </c>
      <c r="E21" s="24" t="s">
        <v>23</v>
      </c>
      <c r="F21" s="24" t="s">
        <v>24</v>
      </c>
      <c r="G21" s="24" t="s">
        <v>25</v>
      </c>
      <c r="H21" s="23" t="s">
        <v>26</v>
      </c>
    </row>
    <row r="22" spans="1:11" ht="12.75" customHeight="1">
      <c r="A22" s="25" t="s">
        <v>13</v>
      </c>
      <c r="B22" s="25"/>
      <c r="C22" s="25"/>
      <c r="D22" s="26">
        <v>0.7</v>
      </c>
      <c r="E22" s="27">
        <f>D14</f>
        <v>86</v>
      </c>
      <c r="F22" s="28">
        <f>1-D22</f>
        <v>0.30000000000000004</v>
      </c>
      <c r="G22" s="27">
        <f>F14</f>
        <v>57.76119402985075</v>
      </c>
      <c r="H22" s="18">
        <f>D22*E22+F22*G22</f>
        <v>77.52835820895523</v>
      </c>
      <c r="I22" s="29" t="s">
        <v>27</v>
      </c>
      <c r="J22" s="29"/>
      <c r="K22" s="29"/>
    </row>
    <row r="23" spans="1:11" ht="12.75" customHeight="1">
      <c r="A23" s="15" t="s">
        <v>15</v>
      </c>
      <c r="B23" s="15"/>
      <c r="C23" s="15"/>
      <c r="D23" s="30">
        <f>D22</f>
        <v>0.7</v>
      </c>
      <c r="E23" s="27">
        <f>D15</f>
        <v>92</v>
      </c>
      <c r="F23" s="28">
        <f>1-D23</f>
        <v>0.30000000000000004</v>
      </c>
      <c r="G23" s="27">
        <f>F15</f>
        <v>61.791044776119406</v>
      </c>
      <c r="H23" s="18">
        <f>D23*E23+F23*G23</f>
        <v>82.93731343283582</v>
      </c>
      <c r="I23" s="29"/>
      <c r="J23" s="29"/>
      <c r="K23" s="29"/>
    </row>
    <row r="24" spans="1:11" ht="12.75" customHeight="1">
      <c r="A24" s="15" t="s">
        <v>18</v>
      </c>
      <c r="B24" s="15"/>
      <c r="C24" s="15"/>
      <c r="D24" s="31" t="s">
        <v>19</v>
      </c>
      <c r="E24" s="32">
        <f>D16</f>
        <v>103</v>
      </c>
      <c r="F24" s="33" t="s">
        <v>19</v>
      </c>
      <c r="G24" s="34" t="s">
        <v>19</v>
      </c>
      <c r="H24" s="18">
        <f>E24</f>
        <v>103</v>
      </c>
      <c r="I24" s="29"/>
      <c r="J24" s="29"/>
      <c r="K24" s="29"/>
    </row>
    <row r="25" spans="6:12" ht="12.75">
      <c r="F25" s="35" t="s">
        <v>28</v>
      </c>
      <c r="G25" s="35"/>
      <c r="H25" s="18">
        <f>H22+H23+H24</f>
        <v>263.46567164179106</v>
      </c>
      <c r="I25" s="24">
        <f>IF(A8&gt;52,52,A8)</f>
        <v>42</v>
      </c>
      <c r="J25" s="24" t="s">
        <v>29</v>
      </c>
      <c r="K25" s="18">
        <f>H25*I25</f>
        <v>11065.558208955224</v>
      </c>
      <c r="L25" s="24" t="s">
        <v>30</v>
      </c>
    </row>
    <row r="26" spans="6:12" ht="12.75">
      <c r="F26" s="19" t="s">
        <v>31</v>
      </c>
      <c r="G26" s="19"/>
      <c r="H26" s="18">
        <f>H22+H23</f>
        <v>160.46567164179106</v>
      </c>
      <c r="I26" s="24">
        <f>IF(A8&gt;52,A8-52,0)</f>
        <v>0</v>
      </c>
      <c r="J26" s="24" t="s">
        <v>29</v>
      </c>
      <c r="K26" s="18">
        <f>H26*I26</f>
        <v>0</v>
      </c>
      <c r="L26" s="24" t="s">
        <v>30</v>
      </c>
    </row>
    <row r="27" spans="6:8" ht="12.75">
      <c r="F27" s="19" t="s">
        <v>32</v>
      </c>
      <c r="G27" s="19"/>
      <c r="H27" s="18">
        <f>K25+K26</f>
        <v>11065.558208955224</v>
      </c>
    </row>
    <row r="29" spans="7:10" ht="14.25">
      <c r="G29" s="19" t="s">
        <v>33</v>
      </c>
      <c r="H29" s="19"/>
      <c r="I29" s="19"/>
      <c r="J29" s="36">
        <f>-(C9-H27)/C9</f>
        <v>0.4636981757877281</v>
      </c>
    </row>
  </sheetData>
  <sheetProtection sheet="1"/>
  <mergeCells count="19">
    <mergeCell ref="A9:B9"/>
    <mergeCell ref="A11:C11"/>
    <mergeCell ref="A13:C13"/>
    <mergeCell ref="G13:I13"/>
    <mergeCell ref="A14:C14"/>
    <mergeCell ref="G14:I14"/>
    <mergeCell ref="A15:C15"/>
    <mergeCell ref="G15:I15"/>
    <mergeCell ref="A16:C16"/>
    <mergeCell ref="G16:I16"/>
    <mergeCell ref="A19:F19"/>
    <mergeCell ref="A22:C22"/>
    <mergeCell ref="I22:K24"/>
    <mergeCell ref="A23:C23"/>
    <mergeCell ref="A24:C24"/>
    <mergeCell ref="F25:G25"/>
    <mergeCell ref="F26:G26"/>
    <mergeCell ref="F27:G27"/>
    <mergeCell ref="G29:I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L29"/>
  <sheetViews>
    <sheetView workbookViewId="0" topLeftCell="A2">
      <selection activeCell="L29" sqref="L29"/>
    </sheetView>
  </sheetViews>
  <sheetFormatPr defaultColWidth="11.421875" defaultRowHeight="12.75"/>
  <cols>
    <col min="1" max="3" width="11.57421875" style="0" customWidth="1"/>
    <col min="4" max="4" width="16.7109375" style="0" customWidth="1"/>
    <col min="5" max="5" width="12.7109375" style="0" customWidth="1"/>
    <col min="6" max="7" width="11.57421875" style="0" customWidth="1"/>
    <col min="8" max="8" width="12.421875" style="0" customWidth="1"/>
    <col min="9" max="16384" width="11.57421875" style="0" customWidth="1"/>
  </cols>
  <sheetData>
    <row r="6" ht="12.75"/>
    <row r="7" spans="1:7" ht="38.25">
      <c r="A7" s="1" t="s">
        <v>0</v>
      </c>
      <c r="B7" s="1" t="s">
        <v>1</v>
      </c>
      <c r="C7" s="1" t="s">
        <v>2</v>
      </c>
      <c r="D7" s="1" t="s">
        <v>3</v>
      </c>
      <c r="E7" s="2"/>
      <c r="F7" s="2"/>
      <c r="G7" s="3"/>
    </row>
    <row r="8" spans="1:7" ht="12.75">
      <c r="A8" s="4">
        <v>150</v>
      </c>
      <c r="B8" s="5" t="s">
        <v>39</v>
      </c>
      <c r="C8" s="1" t="s">
        <v>4</v>
      </c>
      <c r="D8" s="6">
        <f>B8/C8</f>
        <v>1.3059701492537314</v>
      </c>
      <c r="E8" s="7"/>
      <c r="F8" s="7"/>
      <c r="G8" s="3"/>
    </row>
    <row r="9" spans="1:6" ht="15.75">
      <c r="A9" s="37" t="s">
        <v>5</v>
      </c>
      <c r="B9" s="37"/>
      <c r="C9" s="9">
        <f>A8*B8</f>
        <v>52500</v>
      </c>
      <c r="D9" s="10"/>
      <c r="E9" s="10"/>
      <c r="F9" s="10"/>
    </row>
    <row r="10" ht="12.75"/>
    <row r="11" spans="1:4" ht="15" customHeight="1">
      <c r="A11" s="11" t="s">
        <v>6</v>
      </c>
      <c r="B11" s="11"/>
      <c r="C11" s="11"/>
      <c r="D11" s="12" t="s">
        <v>7</v>
      </c>
    </row>
    <row r="13" spans="1:9" ht="13.5" customHeight="1">
      <c r="A13" s="13" t="s">
        <v>8</v>
      </c>
      <c r="B13" s="13"/>
      <c r="C13" s="13"/>
      <c r="D13" s="1" t="s">
        <v>9</v>
      </c>
      <c r="E13" s="1" t="s">
        <v>10</v>
      </c>
      <c r="F13" s="1" t="s">
        <v>11</v>
      </c>
      <c r="G13" s="14" t="s">
        <v>12</v>
      </c>
      <c r="H13" s="14"/>
      <c r="I13" s="14"/>
    </row>
    <row r="14" spans="1:9" ht="12.75" customHeight="1">
      <c r="A14" s="15" t="s">
        <v>13</v>
      </c>
      <c r="B14" s="15"/>
      <c r="C14" s="15"/>
      <c r="D14" s="16">
        <v>86</v>
      </c>
      <c r="E14" s="17">
        <f>D8</f>
        <v>1.3059701492537314</v>
      </c>
      <c r="F14" s="18">
        <f>D14*E14</f>
        <v>112.3134328358209</v>
      </c>
      <c r="G14" s="14" t="s">
        <v>14</v>
      </c>
      <c r="H14" s="14"/>
      <c r="I14" s="14"/>
    </row>
    <row r="15" spans="1:9" ht="12.75" customHeight="1">
      <c r="A15" s="15" t="s">
        <v>15</v>
      </c>
      <c r="B15" s="15"/>
      <c r="C15" s="15"/>
      <c r="D15" s="16">
        <v>135</v>
      </c>
      <c r="E15" s="17">
        <f>D8</f>
        <v>1.3059701492537314</v>
      </c>
      <c r="F15" s="18">
        <f>D15*E15</f>
        <v>176.30597014925374</v>
      </c>
      <c r="G15" s="14" t="s">
        <v>16</v>
      </c>
      <c r="H15" s="14"/>
      <c r="I15" s="14"/>
    </row>
    <row r="16" spans="1:9" ht="12.75" customHeight="1">
      <c r="A16" s="15" t="s">
        <v>18</v>
      </c>
      <c r="B16" s="15"/>
      <c r="C16" s="15"/>
      <c r="D16" s="16">
        <v>26</v>
      </c>
      <c r="E16" s="20" t="s">
        <v>19</v>
      </c>
      <c r="F16" s="18">
        <f>D16</f>
        <v>26</v>
      </c>
      <c r="G16" s="19" t="s">
        <v>20</v>
      </c>
      <c r="H16" s="19"/>
      <c r="I16" s="19"/>
    </row>
    <row r="19" spans="1:6" ht="15">
      <c r="A19" s="21" t="s">
        <v>21</v>
      </c>
      <c r="B19" s="21"/>
      <c r="C19" s="21"/>
      <c r="D19" s="21"/>
      <c r="E19" s="21"/>
      <c r="F19" s="21"/>
    </row>
    <row r="21" spans="1:8" ht="12.75">
      <c r="A21" s="22"/>
      <c r="B21" s="22"/>
      <c r="C21" s="22"/>
      <c r="D21" s="23" t="s">
        <v>22</v>
      </c>
      <c r="E21" s="24" t="s">
        <v>23</v>
      </c>
      <c r="F21" s="24" t="s">
        <v>24</v>
      </c>
      <c r="G21" s="24" t="s">
        <v>25</v>
      </c>
      <c r="H21" s="23" t="s">
        <v>26</v>
      </c>
    </row>
    <row r="22" spans="1:11" ht="12.75" customHeight="1">
      <c r="A22" s="25" t="s">
        <v>13</v>
      </c>
      <c r="B22" s="25"/>
      <c r="C22" s="25"/>
      <c r="D22" s="26">
        <v>0.14</v>
      </c>
      <c r="E22" s="27">
        <f>D14</f>
        <v>86</v>
      </c>
      <c r="F22" s="28">
        <f>1-D22</f>
        <v>0.86</v>
      </c>
      <c r="G22" s="27">
        <f>F14</f>
        <v>112.3134328358209</v>
      </c>
      <c r="H22" s="18">
        <f>D22*E22+F22*G22</f>
        <v>108.62955223880599</v>
      </c>
      <c r="I22" s="29" t="s">
        <v>27</v>
      </c>
      <c r="J22" s="29"/>
      <c r="K22" s="29"/>
    </row>
    <row r="23" spans="1:11" ht="12.75" customHeight="1">
      <c r="A23" s="15" t="s">
        <v>15</v>
      </c>
      <c r="B23" s="15"/>
      <c r="C23" s="15"/>
      <c r="D23" s="30">
        <f>D22</f>
        <v>0.14</v>
      </c>
      <c r="E23" s="27">
        <f>D15</f>
        <v>135</v>
      </c>
      <c r="F23" s="28">
        <f>1-D23</f>
        <v>0.86</v>
      </c>
      <c r="G23" s="27">
        <f>F15</f>
        <v>176.30597014925374</v>
      </c>
      <c r="H23" s="18">
        <f>D23*E23+F23*G23</f>
        <v>170.52313432835822</v>
      </c>
      <c r="I23" s="29"/>
      <c r="J23" s="29"/>
      <c r="K23" s="29"/>
    </row>
    <row r="24" spans="1:11" ht="12.75" customHeight="1">
      <c r="A24" s="15" t="s">
        <v>18</v>
      </c>
      <c r="B24" s="15"/>
      <c r="C24" s="15"/>
      <c r="D24" s="31" t="s">
        <v>19</v>
      </c>
      <c r="E24" s="32">
        <f>D16</f>
        <v>26</v>
      </c>
      <c r="F24" s="33" t="s">
        <v>19</v>
      </c>
      <c r="G24" s="34" t="s">
        <v>19</v>
      </c>
      <c r="H24" s="18">
        <f>E24</f>
        <v>26</v>
      </c>
      <c r="I24" s="29"/>
      <c r="J24" s="29"/>
      <c r="K24" s="29"/>
    </row>
    <row r="25" spans="6:12" ht="12.75">
      <c r="F25" s="35" t="s">
        <v>28</v>
      </c>
      <c r="G25" s="35"/>
      <c r="H25" s="18">
        <f>H22+H23+H24</f>
        <v>305.1526865671642</v>
      </c>
      <c r="I25" s="24">
        <f>IF(A8&gt;52,52,A8)</f>
        <v>52</v>
      </c>
      <c r="J25" s="24" t="s">
        <v>29</v>
      </c>
      <c r="K25" s="18">
        <f>H25*I25</f>
        <v>15867.939701492538</v>
      </c>
      <c r="L25" s="24" t="s">
        <v>30</v>
      </c>
    </row>
    <row r="26" spans="6:12" ht="12.75">
      <c r="F26" s="19" t="s">
        <v>31</v>
      </c>
      <c r="G26" s="19"/>
      <c r="H26" s="18">
        <f>H22+H23</f>
        <v>279.1526865671642</v>
      </c>
      <c r="I26" s="24">
        <f>IF(A8&gt;52,A8-52,0)</f>
        <v>98</v>
      </c>
      <c r="J26" s="24" t="s">
        <v>29</v>
      </c>
      <c r="K26" s="18">
        <f>H26*I26</f>
        <v>27356.963283582092</v>
      </c>
      <c r="L26" s="24" t="s">
        <v>30</v>
      </c>
    </row>
    <row r="27" spans="6:8" ht="14.25">
      <c r="F27" s="19" t="s">
        <v>32</v>
      </c>
      <c r="G27" s="19"/>
      <c r="H27" s="18">
        <f>K25+K26</f>
        <v>43224.90298507463</v>
      </c>
    </row>
    <row r="29" spans="7:10" ht="14.25">
      <c r="G29" s="19" t="s">
        <v>33</v>
      </c>
      <c r="H29" s="19"/>
      <c r="I29" s="19"/>
      <c r="J29" s="36">
        <f>-(C9-H27)/C9</f>
        <v>-0.17666851457000704</v>
      </c>
    </row>
  </sheetData>
  <sheetProtection sheet="1"/>
  <mergeCells count="19">
    <mergeCell ref="A9:B9"/>
    <mergeCell ref="A11:C11"/>
    <mergeCell ref="A13:C13"/>
    <mergeCell ref="G13:I13"/>
    <mergeCell ref="A14:C14"/>
    <mergeCell ref="G14:I14"/>
    <mergeCell ref="A15:C15"/>
    <mergeCell ref="G15:I15"/>
    <mergeCell ref="A16:C16"/>
    <mergeCell ref="G16:I16"/>
    <mergeCell ref="A19:F19"/>
    <mergeCell ref="A22:C22"/>
    <mergeCell ref="I22:K24"/>
    <mergeCell ref="A23:C23"/>
    <mergeCell ref="A24:C24"/>
    <mergeCell ref="F25:G25"/>
    <mergeCell ref="F26:G26"/>
    <mergeCell ref="F27:G27"/>
    <mergeCell ref="G29:I2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2014-02-11T19:45:26Z</cp:lastPrinted>
  <dcterms:created xsi:type="dcterms:W3CDTF">2014-02-11T11:57:26Z</dcterms:created>
  <dcterms:modified xsi:type="dcterms:W3CDTF">2014-03-05T15:44:22Z</dcterms:modified>
  <cp:category/>
  <cp:version/>
  <cp:contentType/>
  <cp:contentStatus/>
  <cp:revision>29</cp:revision>
</cp:coreProperties>
</file>